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NOVI\PLAN ZA 2021. G USVOJENO NA DOMSKOM\"/>
    </mc:Choice>
  </mc:AlternateContent>
  <bookViews>
    <workbookView xWindow="0" yWindow="0" windowWidth="28800" windowHeight="12300"/>
  </bookViews>
  <sheets>
    <sheet name="List1" sheetId="1" r:id="rId1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L53" i="1"/>
  <c r="L72" i="1"/>
  <c r="N54" i="1"/>
  <c r="S72" i="1"/>
  <c r="O16" i="1"/>
  <c r="O53" i="1"/>
  <c r="R73" i="1"/>
  <c r="O62" i="1"/>
  <c r="P62" i="1"/>
  <c r="Q62" i="1"/>
  <c r="Q69" i="1"/>
  <c r="O72" i="1"/>
  <c r="N74" i="1"/>
  <c r="N43" i="1"/>
  <c r="K82" i="1"/>
  <c r="K74" i="1"/>
  <c r="K54" i="1"/>
  <c r="K53" i="1"/>
  <c r="K43" i="1"/>
  <c r="K33" i="1"/>
  <c r="L14" i="1" l="1"/>
  <c r="L26" i="1"/>
  <c r="M26" i="1"/>
  <c r="O14" i="1"/>
  <c r="O33" i="1"/>
  <c r="O26" i="1"/>
  <c r="O43" i="1"/>
  <c r="O50" i="1"/>
  <c r="R14" i="1"/>
  <c r="G63" i="1"/>
  <c r="G64" i="1"/>
  <c r="G65" i="1"/>
  <c r="G66" i="1"/>
  <c r="F60" i="1"/>
  <c r="G49" i="1"/>
  <c r="H48" i="1"/>
  <c r="F14" i="1"/>
  <c r="O73" i="1" l="1"/>
  <c r="E16" i="1"/>
  <c r="E62" i="1" l="1"/>
  <c r="E60" i="1"/>
  <c r="D62" i="1"/>
  <c r="E14" i="1" l="1"/>
  <c r="G24" i="1"/>
  <c r="G25" i="1"/>
  <c r="D50" i="1"/>
  <c r="D16" i="1"/>
  <c r="C76" i="1"/>
  <c r="C61" i="1"/>
  <c r="C50" i="1"/>
  <c r="F76" i="1" l="1"/>
  <c r="F69" i="1"/>
  <c r="C69" i="1"/>
  <c r="H67" i="1"/>
  <c r="G67" i="1"/>
  <c r="N62" i="1"/>
  <c r="N69" i="1" s="1"/>
  <c r="H62" i="1"/>
  <c r="G62" i="1"/>
  <c r="D61" i="1"/>
  <c r="F61" i="1"/>
  <c r="E61" i="1"/>
  <c r="E69" i="1" s="1"/>
  <c r="C60" i="1"/>
  <c r="G60" i="1" s="1"/>
  <c r="H60" i="1"/>
  <c r="H52" i="1"/>
  <c r="H51" i="1"/>
  <c r="G51" i="1"/>
  <c r="K50" i="1"/>
  <c r="F50" i="1"/>
  <c r="E50" i="1"/>
  <c r="H49" i="1"/>
  <c r="H47" i="1"/>
  <c r="G47" i="1"/>
  <c r="H46" i="1"/>
  <c r="G46" i="1"/>
  <c r="H45" i="1"/>
  <c r="G45" i="1"/>
  <c r="H44" i="1"/>
  <c r="G44" i="1"/>
  <c r="M43" i="1"/>
  <c r="F43" i="1"/>
  <c r="E43" i="1"/>
  <c r="D43" i="1"/>
  <c r="C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Q33" i="1"/>
  <c r="P33" i="1"/>
  <c r="N33" i="1"/>
  <c r="M33" i="1"/>
  <c r="L33" i="1"/>
  <c r="F33" i="1"/>
  <c r="E33" i="1"/>
  <c r="D33" i="1"/>
  <c r="C33" i="1"/>
  <c r="H32" i="1"/>
  <c r="G32" i="1"/>
  <c r="H31" i="1"/>
  <c r="G31" i="1"/>
  <c r="H30" i="1"/>
  <c r="G30" i="1"/>
  <c r="H29" i="1"/>
  <c r="G29" i="1"/>
  <c r="H28" i="1"/>
  <c r="G28" i="1"/>
  <c r="H27" i="1"/>
  <c r="G27" i="1"/>
  <c r="R26" i="1"/>
  <c r="R53" i="1" s="1"/>
  <c r="Q26" i="1"/>
  <c r="P26" i="1"/>
  <c r="N26" i="1"/>
  <c r="K26" i="1"/>
  <c r="F26" i="1"/>
  <c r="E26" i="1"/>
  <c r="D26" i="1"/>
  <c r="C26" i="1"/>
  <c r="H25" i="1"/>
  <c r="H24" i="1"/>
  <c r="H23" i="1"/>
  <c r="G23" i="1"/>
  <c r="H22" i="1"/>
  <c r="G22" i="1"/>
  <c r="N21" i="1"/>
  <c r="N53" i="1" s="1"/>
  <c r="K21" i="1"/>
  <c r="F21" i="1"/>
  <c r="E21" i="1"/>
  <c r="D21" i="1"/>
  <c r="C21" i="1"/>
  <c r="H19" i="1"/>
  <c r="G19" i="1"/>
  <c r="H18" i="1"/>
  <c r="G18" i="1"/>
  <c r="H17" i="1"/>
  <c r="G17" i="1"/>
  <c r="F16" i="1"/>
  <c r="C16" i="1"/>
  <c r="R72" i="1"/>
  <c r="Q14" i="1"/>
  <c r="Q72" i="1" s="1"/>
  <c r="P14" i="1"/>
  <c r="P72" i="1" s="1"/>
  <c r="N14" i="1"/>
  <c r="N72" i="1" s="1"/>
  <c r="M14" i="1"/>
  <c r="K14" i="1"/>
  <c r="K72" i="1" s="1"/>
  <c r="E72" i="1"/>
  <c r="D14" i="1"/>
  <c r="D72" i="1" s="1"/>
  <c r="C14" i="1"/>
  <c r="C72" i="1" s="1"/>
  <c r="H13" i="1"/>
  <c r="H12" i="1"/>
  <c r="G12" i="1"/>
  <c r="H10" i="1"/>
  <c r="G10" i="1"/>
  <c r="H9" i="1"/>
  <c r="G9" i="1"/>
  <c r="H8" i="1"/>
  <c r="G8" i="1"/>
  <c r="H7" i="1"/>
  <c r="G7" i="1"/>
  <c r="L73" i="1" l="1"/>
  <c r="N73" i="1"/>
  <c r="N78" i="1" s="1"/>
  <c r="S14" i="1"/>
  <c r="F20" i="1"/>
  <c r="F53" i="1" s="1"/>
  <c r="H26" i="1"/>
  <c r="G16" i="1"/>
  <c r="P53" i="1"/>
  <c r="P73" i="1" s="1"/>
  <c r="P74" i="1" s="1"/>
  <c r="D69" i="1"/>
  <c r="D60" i="1"/>
  <c r="E20" i="1"/>
  <c r="E53" i="1" s="1"/>
  <c r="E73" i="1" s="1"/>
  <c r="H16" i="1"/>
  <c r="H21" i="1"/>
  <c r="D20" i="1"/>
  <c r="D53" i="1" s="1"/>
  <c r="H61" i="1"/>
  <c r="K73" i="1"/>
  <c r="M53" i="1"/>
  <c r="M73" i="1" s="1"/>
  <c r="H50" i="1"/>
  <c r="G26" i="1"/>
  <c r="H43" i="1"/>
  <c r="Q53" i="1"/>
  <c r="H33" i="1"/>
  <c r="K80" i="1"/>
  <c r="H69" i="1"/>
  <c r="G69" i="1"/>
  <c r="C20" i="1"/>
  <c r="C53" i="1" s="1"/>
  <c r="C73" i="1" s="1"/>
  <c r="C75" i="1" s="1"/>
  <c r="C78" i="1" s="1"/>
  <c r="G14" i="1"/>
  <c r="R78" i="1"/>
  <c r="R74" i="1"/>
  <c r="O78" i="1"/>
  <c r="O74" i="1"/>
  <c r="G21" i="1"/>
  <c r="M72" i="1"/>
  <c r="H14" i="1"/>
  <c r="G50" i="1"/>
  <c r="O54" i="1"/>
  <c r="F72" i="1"/>
  <c r="R54" i="1"/>
  <c r="G33" i="1"/>
  <c r="L54" i="1"/>
  <c r="G61" i="1"/>
  <c r="G43" i="1"/>
  <c r="Q73" i="1" l="1"/>
  <c r="Q75" i="1" s="1"/>
  <c r="L78" i="1"/>
  <c r="P78" i="1"/>
  <c r="M55" i="1"/>
  <c r="P54" i="1"/>
  <c r="D73" i="1"/>
  <c r="M54" i="1"/>
  <c r="H20" i="1"/>
  <c r="G20" i="1"/>
  <c r="K78" i="1"/>
  <c r="S53" i="1"/>
  <c r="H53" i="1"/>
  <c r="G53" i="1"/>
  <c r="F73" i="1"/>
  <c r="F74" i="1" s="1"/>
  <c r="F78" i="1" s="1"/>
  <c r="M74" i="1"/>
  <c r="M78" i="1"/>
  <c r="Q78" i="1" l="1"/>
  <c r="S73" i="1"/>
  <c r="S74" i="1" s="1"/>
  <c r="S78" i="1"/>
  <c r="K79" i="1" l="1"/>
  <c r="K81" i="1" s="1"/>
  <c r="K83" i="1" l="1"/>
  <c r="H89" i="1" l="1"/>
  <c r="G89" i="1"/>
  <c r="H90" i="1"/>
  <c r="G90" i="1"/>
</calcChain>
</file>

<file path=xl/sharedStrings.xml><?xml version="1.0" encoding="utf-8"?>
<sst xmlns="http://schemas.openxmlformats.org/spreadsheetml/2006/main" count="196" uniqueCount="113">
  <si>
    <t xml:space="preserve">                      UČENIČKI  DOM -KUTINA</t>
  </si>
  <si>
    <t xml:space="preserve"> </t>
  </si>
  <si>
    <t>Šifra</t>
  </si>
  <si>
    <t>Naziv</t>
  </si>
  <si>
    <t>Ostvareno/izvršeno 2020.</t>
  </si>
  <si>
    <t>Indeks</t>
  </si>
  <si>
    <t>Opći prihodi i primici-dec</t>
  </si>
  <si>
    <t>Vlastiti prihodi</t>
  </si>
  <si>
    <t>Prihodi za posebne namjene</t>
  </si>
  <si>
    <t>Opći prihodi i primici od SMŽ</t>
  </si>
  <si>
    <t>Pomoći MZO plaće i mat prava</t>
  </si>
  <si>
    <t>Prihodi od nefinancijske imovine i nadoknade šteta s osnova osiguranja</t>
  </si>
  <si>
    <t>Preneseni višak prihoda</t>
  </si>
  <si>
    <t>6=5/2*100</t>
  </si>
  <si>
    <t>7=5/4*100</t>
  </si>
  <si>
    <t>Prihodi od potpora - MZO</t>
  </si>
  <si>
    <t>Prihodi od kamata</t>
  </si>
  <si>
    <t>Prihodi od OZ za štete</t>
  </si>
  <si>
    <t>Prihodi ostvareni na tržištu-vlastiti</t>
  </si>
  <si>
    <t>Prihodi iz nadležnog proračuna-SMŽ</t>
  </si>
  <si>
    <t>UKUPNI  PRIHODI</t>
  </si>
  <si>
    <t>RASHODI POSLOVANJA</t>
  </si>
  <si>
    <t>Rashodi za zaposlene</t>
  </si>
  <si>
    <t>Izdaci za plaće</t>
  </si>
  <si>
    <t>Ostali rashodi za zaposlene</t>
  </si>
  <si>
    <t>Doprinosi za obvezno zdravstveno osiguranje</t>
  </si>
  <si>
    <t>Materijalni rashodi</t>
  </si>
  <si>
    <t>Naknade troškova zaposlenima</t>
  </si>
  <si>
    <t>Službena  putovanja</t>
  </si>
  <si>
    <t>Naknade za prijevoz, rad na ter.</t>
  </si>
  <si>
    <t>Stručno usavršavanje</t>
  </si>
  <si>
    <t>Ostali rash. za zaposl.</t>
  </si>
  <si>
    <t>Rashodi za materijal i energiju</t>
  </si>
  <si>
    <t>Uredski materijal i ostali  materijal</t>
  </si>
  <si>
    <t>Materijal i sirovine-hrana</t>
  </si>
  <si>
    <t>Energija</t>
  </si>
  <si>
    <t>Materijal i djelovi za tek. i invest. održav.</t>
  </si>
  <si>
    <t>Sitni inventar</t>
  </si>
  <si>
    <t>Službena i radna odjeća i obuća</t>
  </si>
  <si>
    <t>Rashodi za usluge</t>
  </si>
  <si>
    <t>Usluge telefona, intern.,pošte i prijevoza</t>
  </si>
  <si>
    <t>Usluge tekuć. I investc.održavanja</t>
  </si>
  <si>
    <t>Usluge promidžbe i inform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</si>
  <si>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</si>
  <si>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</si>
  <si>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</si>
  <si>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</si>
  <si>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</si>
  <si>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</si>
  <si>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</si>
  <si>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</si>
  <si>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</si>
  <si>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kotizacije</t>
  </si>
  <si>
    <t>Pristojbe i naknade</t>
  </si>
  <si>
    <t>Financijski  rashodi</t>
  </si>
  <si>
    <t>Bankarske usl i usluge plat.prometa</t>
  </si>
  <si>
    <t>Zatezne kamate</t>
  </si>
  <si>
    <t xml:space="preserve">  RASHODI  SVEUKUPNO</t>
  </si>
  <si>
    <t>RASHODI UKUPNO</t>
  </si>
  <si>
    <t>VIŠAK PRIHODA</t>
  </si>
  <si>
    <t>VIŠAK PRIHODA POSLOVANJA</t>
  </si>
  <si>
    <t>MANJAK PRIHODA</t>
  </si>
  <si>
    <t>MANJAK PRIHODA POSLOVANJA</t>
  </si>
  <si>
    <t>Višak - manjak prihoda poslovanja  - preneseni</t>
  </si>
  <si>
    <t>Obračunati prihodi poslovanja - nenaplaćeni</t>
  </si>
  <si>
    <t>Obračunati prihodi  od prod.proiz.i usluga - nenaplaćeni</t>
  </si>
  <si>
    <t>Rashodi za nabavu nefinancijske imovine</t>
  </si>
  <si>
    <t>Rashodi za nabavu proizvedene dugotrajne  imovine</t>
  </si>
  <si>
    <t>Postrojenja i oprema</t>
  </si>
  <si>
    <t>Uredska oprema i namještaj</t>
  </si>
  <si>
    <t>Ostala oprema</t>
  </si>
  <si>
    <t>Dodatna ulaganja na građe.</t>
  </si>
  <si>
    <t>Manjak prihoda od nefinancijske imovine</t>
  </si>
  <si>
    <t>Višak pr.od nefinancijske imovina - prenešeni</t>
  </si>
  <si>
    <t>Manjak pr.od nefinancijske imovine-prenešeni</t>
  </si>
  <si>
    <t xml:space="preserve">UKUPNI PRIHODI  </t>
  </si>
  <si>
    <t xml:space="preserve">UKUPNI RASHODI </t>
  </si>
  <si>
    <t xml:space="preserve">UKUPAN VIŠAK PRIHODA </t>
  </si>
  <si>
    <t xml:space="preserve">UKUPAN MANJAK PRIHODA </t>
  </si>
  <si>
    <t>9221-9222</t>
  </si>
  <si>
    <t>Višak prihoda  - preneseni</t>
  </si>
  <si>
    <t>9222-9221</t>
  </si>
  <si>
    <t>Manjak prihoda  - preneseni</t>
  </si>
  <si>
    <t>Razlika prihoda i izdataka (višak - manjak)</t>
  </si>
  <si>
    <t>Manjak pr.od nefinancijske imovine</t>
  </si>
  <si>
    <t>VIŠAK PRIHODA PRENESENI</t>
  </si>
  <si>
    <t>Višak prihoda i primitaka raspoloživ u sljed. radoblju</t>
  </si>
  <si>
    <t>KORIŠTENJE PRENESENOG VIŠKA</t>
  </si>
  <si>
    <t>Izvor financiranja: Prihodi za posebne namjene-preneseni višak</t>
  </si>
  <si>
    <t>Račun prihoda/primitka</t>
  </si>
  <si>
    <t>Naziv računa</t>
  </si>
  <si>
    <t>Višak/manjak prihoda</t>
  </si>
  <si>
    <t>Višak prihoda poslovanja</t>
  </si>
  <si>
    <t>Izvorni plan 2021.</t>
  </si>
  <si>
    <t>Ostali nespomenuti prihodi</t>
  </si>
  <si>
    <t>Prihodi ostvareni na tržištu</t>
  </si>
  <si>
    <t>Prihodi iz nadležnog proračuna</t>
  </si>
  <si>
    <t>Ukupan višak prihoda preneseni</t>
  </si>
  <si>
    <t>Tekući plan 2021.</t>
  </si>
  <si>
    <t>Troškovi sudskih presuda</t>
  </si>
  <si>
    <t>Knjige</t>
  </si>
  <si>
    <t xml:space="preserve">   IZVJEŠTAJ O IZVRŠENJU FINANCIJSKOG PLANA PO EKONOMSKOJ KLASIFIKACIJI ZA  2021.</t>
  </si>
  <si>
    <t>Izvršenje fincijskog plana za 2021.g. po ekonomskoj klasifikaciji i  izvorima financiranja</t>
  </si>
  <si>
    <t>Tekuće donacije trgov. društ.</t>
  </si>
  <si>
    <t>Tekuće donacije trgovačkih društava</t>
  </si>
  <si>
    <t>UKUPNO PRIHODI IZVRŠENJE 2021.</t>
  </si>
  <si>
    <t>Troškovi sudskih postupaka</t>
  </si>
  <si>
    <t>UKUPAN VIŠAK PRIHODA POSLOVANJA</t>
  </si>
  <si>
    <t>Komunikacijska oprema</t>
  </si>
  <si>
    <t>Sportska i glaz. oprema</t>
  </si>
  <si>
    <t>Ostvarenje/izvršenje 2020.</t>
  </si>
  <si>
    <t>Ostvarenje/izvršenje 2021.</t>
  </si>
  <si>
    <t>Ostvareno/izvršeno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</si>
</sst>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MS Sans Serif"/>
      <charset val="238"/>
    </font>
    <font>
      <b/>
      <i/>
      <sz val="11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b/>
      <sz val="8"/>
      <color indexed="8"/>
      <name val="MS Sans Serif"/>
      <charset val="238"/>
    </font>
    <font>
      <b/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3" fillId="0" borderId="2" xfId="0" applyFont="1" applyBorder="1" applyAlignment="1"/>
    <xf numFmtId="0" fontId="5" fillId="0" borderId="0" xfId="0" applyNumberFormat="1" applyFont="1" applyFill="1" applyBorder="1" applyAlignment="1" applyProtection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15" xfId="0" applyNumberFormat="1" applyFont="1" applyFill="1" applyBorder="1" applyAlignment="1" applyProtection="1">
      <alignment horizontal="center" vertical="center" wrapText="1"/>
    </xf>
    <xf numFmtId="0" fontId="7" fillId="2" borderId="16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/>
    </xf>
    <xf numFmtId="0" fontId="7" fillId="2" borderId="17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/>
    </xf>
    <xf numFmtId="0" fontId="10" fillId="0" borderId="16" xfId="0" applyNumberFormat="1" applyFont="1" applyFill="1" applyBorder="1" applyAlignment="1" applyProtection="1">
      <alignment wrapText="1"/>
    </xf>
    <xf numFmtId="0" fontId="10" fillId="0" borderId="16" xfId="0" applyNumberFormat="1" applyFont="1" applyFill="1" applyBorder="1" applyAlignment="1" applyProtection="1"/>
    <xf numFmtId="0" fontId="0" fillId="0" borderId="16" xfId="0" applyNumberFormat="1" applyFill="1" applyBorder="1" applyAlignment="1" applyProtection="1"/>
    <xf numFmtId="0" fontId="0" fillId="0" borderId="17" xfId="0" applyNumberFormat="1" applyFill="1" applyBorder="1" applyAlignment="1" applyProtection="1"/>
    <xf numFmtId="0" fontId="11" fillId="0" borderId="16" xfId="0" applyNumberFormat="1" applyFont="1" applyFill="1" applyBorder="1" applyAlignment="1" applyProtection="1">
      <alignment wrapText="1"/>
    </xf>
    <xf numFmtId="4" fontId="10" fillId="0" borderId="16" xfId="0" applyNumberFormat="1" applyFont="1" applyFill="1" applyBorder="1" applyAlignment="1" applyProtection="1"/>
    <xf numFmtId="2" fontId="10" fillId="0" borderId="16" xfId="0" applyNumberFormat="1" applyFont="1" applyFill="1" applyBorder="1" applyAlignment="1" applyProtection="1"/>
    <xf numFmtId="2" fontId="10" fillId="0" borderId="17" xfId="0" applyNumberFormat="1" applyFont="1" applyFill="1" applyBorder="1" applyAlignment="1" applyProtection="1"/>
    <xf numFmtId="3" fontId="0" fillId="0" borderId="16" xfId="0" applyNumberFormat="1" applyFill="1" applyBorder="1" applyAlignment="1" applyProtection="1"/>
    <xf numFmtId="0" fontId="5" fillId="0" borderId="16" xfId="0" applyNumberFormat="1" applyFont="1" applyFill="1" applyBorder="1" applyAlignment="1" applyProtection="1">
      <alignment wrapText="1"/>
    </xf>
    <xf numFmtId="0" fontId="5" fillId="0" borderId="18" xfId="0" applyNumberFormat="1" applyFont="1" applyFill="1" applyBorder="1" applyAlignment="1" applyProtection="1">
      <alignment horizontal="left"/>
    </xf>
    <xf numFmtId="4" fontId="12" fillId="0" borderId="16" xfId="0" applyNumberFormat="1" applyFont="1" applyFill="1" applyBorder="1" applyAlignment="1" applyProtection="1"/>
    <xf numFmtId="4" fontId="5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3" fontId="13" fillId="0" borderId="17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14" fillId="0" borderId="16" xfId="0" applyNumberFormat="1" applyFont="1" applyFill="1" applyBorder="1" applyAlignment="1" applyProtection="1">
      <alignment wrapText="1"/>
    </xf>
    <xf numFmtId="0" fontId="10" fillId="0" borderId="18" xfId="0" applyNumberFormat="1" applyFont="1" applyFill="1" applyBorder="1" applyAlignment="1" applyProtection="1">
      <alignment horizontal="center"/>
    </xf>
    <xf numFmtId="0" fontId="12" fillId="0" borderId="18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2" fontId="5" fillId="0" borderId="16" xfId="0" applyNumberFormat="1" applyFont="1" applyFill="1" applyBorder="1" applyAlignment="1" applyProtection="1"/>
    <xf numFmtId="0" fontId="11" fillId="0" borderId="18" xfId="0" applyNumberFormat="1" applyFont="1" applyFill="1" applyBorder="1" applyAlignment="1" applyProtection="1">
      <alignment horizontal="center"/>
    </xf>
    <xf numFmtId="0" fontId="15" fillId="0" borderId="16" xfId="0" applyNumberFormat="1" applyFont="1" applyFill="1" applyBorder="1" applyAlignment="1" applyProtection="1">
      <alignment wrapText="1"/>
    </xf>
    <xf numFmtId="0" fontId="13" fillId="0" borderId="16" xfId="0" applyNumberFormat="1" applyFont="1" applyFill="1" applyBorder="1" applyAlignment="1" applyProtection="1"/>
    <xf numFmtId="3" fontId="5" fillId="0" borderId="16" xfId="0" applyNumberFormat="1" applyFont="1" applyFill="1" applyBorder="1" applyAlignment="1" applyProtection="1"/>
    <xf numFmtId="3" fontId="10" fillId="0" borderId="16" xfId="0" applyNumberFormat="1" applyFont="1" applyFill="1" applyBorder="1" applyAlignment="1" applyProtection="1"/>
    <xf numFmtId="0" fontId="0" fillId="3" borderId="16" xfId="0" applyNumberFormat="1" applyFill="1" applyBorder="1" applyAlignment="1" applyProtection="1"/>
    <xf numFmtId="0" fontId="16" fillId="0" borderId="18" xfId="0" applyFont="1" applyBorder="1" applyAlignment="1">
      <alignment horizontal="left"/>
    </xf>
    <xf numFmtId="0" fontId="16" fillId="2" borderId="16" xfId="0" applyFont="1" applyFill="1" applyBorder="1" applyAlignment="1">
      <alignment horizontal="left"/>
    </xf>
    <xf numFmtId="0" fontId="17" fillId="2" borderId="18" xfId="0" applyFont="1" applyFill="1" applyBorder="1" applyAlignment="1">
      <alignment horizontal="left"/>
    </xf>
    <xf numFmtId="0" fontId="17" fillId="2" borderId="16" xfId="0" applyFont="1" applyFill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0" fillId="0" borderId="19" xfId="0" applyNumberFormat="1" applyFill="1" applyBorder="1" applyAlignment="1" applyProtection="1"/>
    <xf numFmtId="0" fontId="16" fillId="0" borderId="19" xfId="0" applyFont="1" applyBorder="1" applyAlignment="1">
      <alignment horizontal="left"/>
    </xf>
    <xf numFmtId="0" fontId="16" fillId="2" borderId="19" xfId="0" applyFont="1" applyFill="1" applyBorder="1" applyAlignment="1">
      <alignment horizontal="left"/>
    </xf>
    <xf numFmtId="0" fontId="0" fillId="0" borderId="20" xfId="0" applyNumberFormat="1" applyFill="1" applyBorder="1" applyAlignment="1" applyProtection="1"/>
    <xf numFmtId="3" fontId="5" fillId="3" borderId="16" xfId="0" applyNumberFormat="1" applyFont="1" applyFill="1" applyBorder="1" applyAlignment="1" applyProtection="1"/>
    <xf numFmtId="0" fontId="18" fillId="0" borderId="18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>
      <alignment wrapText="1"/>
    </xf>
    <xf numFmtId="3" fontId="12" fillId="0" borderId="16" xfId="0" applyNumberFormat="1" applyFont="1" applyFill="1" applyBorder="1" applyAlignment="1" applyProtection="1"/>
    <xf numFmtId="4" fontId="13" fillId="0" borderId="16" xfId="0" applyNumberFormat="1" applyFont="1" applyFill="1" applyBorder="1" applyAlignment="1" applyProtection="1"/>
    <xf numFmtId="0" fontId="19" fillId="0" borderId="18" xfId="0" applyFont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0" fontId="19" fillId="2" borderId="18" xfId="0" applyFont="1" applyFill="1" applyBorder="1" applyAlignment="1">
      <alignment horizontal="left"/>
    </xf>
    <xf numFmtId="0" fontId="13" fillId="0" borderId="17" xfId="0" applyNumberFormat="1" applyFont="1" applyFill="1" applyBorder="1" applyAlignment="1" applyProtection="1"/>
    <xf numFmtId="0" fontId="20" fillId="2" borderId="21" xfId="0" applyFont="1" applyFill="1" applyBorder="1" applyAlignment="1">
      <alignment horizontal="left"/>
    </xf>
    <xf numFmtId="0" fontId="16" fillId="2" borderId="22" xfId="0" applyFont="1" applyFill="1" applyBorder="1" applyAlignment="1">
      <alignment horizontal="left"/>
    </xf>
    <xf numFmtId="3" fontId="13" fillId="0" borderId="22" xfId="0" applyNumberFormat="1" applyFont="1" applyFill="1" applyBorder="1" applyAlignment="1" applyProtection="1"/>
    <xf numFmtId="0" fontId="13" fillId="0" borderId="22" xfId="0" applyNumberFormat="1" applyFont="1" applyFill="1" applyBorder="1" applyAlignment="1" applyProtection="1"/>
    <xf numFmtId="0" fontId="0" fillId="0" borderId="22" xfId="0" applyNumberFormat="1" applyFill="1" applyBorder="1" applyAlignment="1" applyProtection="1"/>
    <xf numFmtId="0" fontId="0" fillId="0" borderId="23" xfId="0" applyNumberFormat="1" applyFill="1" applyBorder="1" applyAlignment="1" applyProtection="1"/>
    <xf numFmtId="0" fontId="20" fillId="2" borderId="18" xfId="0" applyFont="1" applyFill="1" applyBorder="1" applyAlignment="1">
      <alignment horizontal="left"/>
    </xf>
    <xf numFmtId="3" fontId="13" fillId="4" borderId="17" xfId="0" applyNumberFormat="1" applyFont="1" applyFill="1" applyBorder="1" applyAlignment="1" applyProtection="1"/>
    <xf numFmtId="0" fontId="17" fillId="2" borderId="24" xfId="0" applyFont="1" applyFill="1" applyBorder="1" applyAlignment="1">
      <alignment horizontal="left"/>
    </xf>
    <xf numFmtId="0" fontId="19" fillId="4" borderId="16" xfId="0" applyFont="1" applyFill="1" applyBorder="1" applyAlignment="1">
      <alignment horizontal="left"/>
    </xf>
    <xf numFmtId="3" fontId="13" fillId="4" borderId="16" xfId="0" applyNumberFormat="1" applyFont="1" applyFill="1" applyBorder="1" applyAlignment="1" applyProtection="1"/>
    <xf numFmtId="0" fontId="0" fillId="0" borderId="25" xfId="0" applyNumberFormat="1" applyFill="1" applyBorder="1" applyAlignment="1" applyProtection="1"/>
    <xf numFmtId="0" fontId="16" fillId="4" borderId="16" xfId="0" applyFont="1" applyFill="1" applyBorder="1" applyAlignment="1">
      <alignment horizontal="left"/>
    </xf>
    <xf numFmtId="0" fontId="13" fillId="4" borderId="16" xfId="0" applyNumberFormat="1" applyFont="1" applyFill="1" applyBorder="1" applyAlignment="1" applyProtection="1"/>
    <xf numFmtId="0" fontId="21" fillId="4" borderId="16" xfId="0" applyFont="1" applyFill="1" applyBorder="1" applyAlignment="1">
      <alignment horizontal="left"/>
    </xf>
    <xf numFmtId="0" fontId="22" fillId="3" borderId="0" xfId="0" applyNumberFormat="1" applyFont="1" applyFill="1" applyBorder="1" applyAlignment="1" applyProtection="1"/>
    <xf numFmtId="0" fontId="0" fillId="3" borderId="26" xfId="0" applyNumberFormat="1" applyFill="1" applyBorder="1" applyAlignment="1" applyProtection="1"/>
    <xf numFmtId="0" fontId="22" fillId="4" borderId="22" xfId="0" applyNumberFormat="1" applyFont="1" applyFill="1" applyBorder="1" applyAlignment="1" applyProtection="1"/>
    <xf numFmtId="0" fontId="0" fillId="0" borderId="27" xfId="0" applyNumberFormat="1" applyFill="1" applyBorder="1" applyAlignment="1" applyProtection="1"/>
    <xf numFmtId="3" fontId="0" fillId="0" borderId="27" xfId="0" applyNumberFormat="1" applyFill="1" applyBorder="1" applyAlignment="1" applyProtection="1"/>
    <xf numFmtId="0" fontId="0" fillId="0" borderId="28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/>
    <xf numFmtId="0" fontId="17" fillId="2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0" fontId="0" fillId="4" borderId="0" xfId="0" applyNumberFormat="1" applyFont="1" applyFill="1" applyBorder="1" applyAlignment="1" applyProtection="1"/>
    <xf numFmtId="4" fontId="10" fillId="4" borderId="0" xfId="0" applyNumberFormat="1" applyFont="1" applyFill="1" applyBorder="1" applyAlignment="1" applyProtection="1"/>
    <xf numFmtId="2" fontId="0" fillId="4" borderId="0" xfId="0" applyNumberFormat="1" applyFont="1" applyFill="1" applyBorder="1" applyAlignment="1" applyProtection="1"/>
    <xf numFmtId="0" fontId="11" fillId="0" borderId="16" xfId="0" applyNumberFormat="1" applyFont="1" applyFill="1" applyBorder="1" applyAlignment="1" applyProtection="1">
      <alignment shrinkToFit="1"/>
    </xf>
    <xf numFmtId="0" fontId="23" fillId="0" borderId="16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>
      <alignment shrinkToFit="1"/>
    </xf>
    <xf numFmtId="0" fontId="10" fillId="0" borderId="16" xfId="0" applyNumberFormat="1" applyFont="1" applyFill="1" applyBorder="1" applyAlignment="1" applyProtection="1">
      <alignment shrinkToFit="1"/>
    </xf>
    <xf numFmtId="0" fontId="0" fillId="3" borderId="0" xfId="0" applyNumberFormat="1" applyFill="1" applyBorder="1" applyAlignment="1" applyProtection="1"/>
    <xf numFmtId="0" fontId="7" fillId="3" borderId="12" xfId="0" applyNumberFormat="1" applyFont="1" applyFill="1" applyBorder="1" applyAlignment="1" applyProtection="1">
      <alignment horizontal="center" vertical="center" wrapText="1"/>
    </xf>
    <xf numFmtId="4" fontId="10" fillId="3" borderId="16" xfId="0" applyNumberFormat="1" applyFont="1" applyFill="1" applyBorder="1" applyAlignment="1" applyProtection="1"/>
    <xf numFmtId="4" fontId="12" fillId="3" borderId="16" xfId="0" applyNumberFormat="1" applyFont="1" applyFill="1" applyBorder="1" applyAlignment="1" applyProtection="1"/>
    <xf numFmtId="0" fontId="10" fillId="3" borderId="16" xfId="0" applyNumberFormat="1" applyFont="1" applyFill="1" applyBorder="1" applyAlignment="1" applyProtection="1"/>
    <xf numFmtId="2" fontId="5" fillId="3" borderId="16" xfId="0" applyNumberFormat="1" applyFont="1" applyFill="1" applyBorder="1" applyAlignment="1" applyProtection="1"/>
    <xf numFmtId="2" fontId="10" fillId="3" borderId="16" xfId="0" applyNumberFormat="1" applyFont="1" applyFill="1" applyBorder="1" applyAlignment="1" applyProtection="1"/>
    <xf numFmtId="3" fontId="10" fillId="3" borderId="16" xfId="0" applyNumberFormat="1" applyFont="1" applyFill="1" applyBorder="1" applyAlignment="1" applyProtection="1"/>
    <xf numFmtId="3" fontId="13" fillId="3" borderId="16" xfId="0" applyNumberFormat="1" applyFont="1" applyFill="1" applyBorder="1" applyAlignment="1" applyProtection="1"/>
    <xf numFmtId="0" fontId="13" fillId="3" borderId="16" xfId="0" applyNumberFormat="1" applyFont="1" applyFill="1" applyBorder="1" applyAlignment="1" applyProtection="1"/>
    <xf numFmtId="0" fontId="13" fillId="3" borderId="22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wrapText="1"/>
    </xf>
    <xf numFmtId="4" fontId="5" fillId="3" borderId="0" xfId="0" applyNumberFormat="1" applyFont="1" applyFill="1" applyBorder="1" applyAlignment="1" applyProtection="1"/>
    <xf numFmtId="4" fontId="10" fillId="3" borderId="0" xfId="0" applyNumberFormat="1" applyFont="1" applyFill="1" applyBorder="1" applyAlignment="1" applyProtection="1"/>
    <xf numFmtId="0" fontId="0" fillId="3" borderId="0" xfId="0" applyFill="1"/>
    <xf numFmtId="3" fontId="13" fillId="3" borderId="22" xfId="0" applyNumberFormat="1" applyFont="1" applyFill="1" applyBorder="1" applyAlignment="1" applyProtection="1"/>
    <xf numFmtId="3" fontId="25" fillId="0" borderId="16" xfId="0" applyNumberFormat="1" applyFont="1" applyFill="1" applyBorder="1" applyAlignment="1" applyProtection="1"/>
    <xf numFmtId="4" fontId="0" fillId="0" borderId="0" xfId="0" applyNumberFormat="1"/>
    <xf numFmtId="0" fontId="0" fillId="3" borderId="2" xfId="0" applyNumberFormat="1" applyFill="1" applyBorder="1" applyAlignment="1" applyProtection="1"/>
    <xf numFmtId="0" fontId="6" fillId="3" borderId="7" xfId="0" applyFont="1" applyFill="1" applyBorder="1" applyAlignment="1">
      <alignment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3" fontId="0" fillId="3" borderId="16" xfId="0" applyNumberFormat="1" applyFill="1" applyBorder="1" applyAlignment="1" applyProtection="1"/>
    <xf numFmtId="0" fontId="0" fillId="3" borderId="19" xfId="0" applyNumberFormat="1" applyFill="1" applyBorder="1" applyAlignment="1" applyProtection="1"/>
    <xf numFmtId="0" fontId="0" fillId="3" borderId="27" xfId="0" applyNumberFormat="1" applyFill="1" applyBorder="1" applyAlignment="1" applyProtection="1"/>
    <xf numFmtId="3" fontId="13" fillId="4" borderId="22" xfId="0" applyNumberFormat="1" applyFont="1" applyFill="1" applyBorder="1" applyAlignment="1" applyProtection="1"/>
    <xf numFmtId="3" fontId="4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topLeftCell="A34" workbookViewId="0">
      <selection activeCell="B53" sqref="B53"/>
    </sheetView>
  </sheetViews>
  <sheetFormatPr defaultRowHeight="15" x14ac:dyDescent="0.25"/>
  <cols>
    <col min="1" max="1" width="7.28515625" customWidth="1"/>
    <col min="2" max="2" width="27.42578125" customWidth="1"/>
    <col min="3" max="4" width="13.7109375" customWidth="1"/>
    <col min="5" max="6" width="13.7109375" style="119" customWidth="1"/>
    <col min="10" max="10" width="40.7109375" customWidth="1"/>
    <col min="11" max="11" width="10.7109375" customWidth="1"/>
    <col min="15" max="15" width="13" customWidth="1"/>
    <col min="17" max="17" width="9.140625" style="119"/>
    <col min="19" max="19" width="13.7109375" customWidth="1"/>
    <col min="21" max="21" width="13.140625" customWidth="1"/>
  </cols>
  <sheetData>
    <row r="1" spans="1:20" x14ac:dyDescent="0.25">
      <c r="B1" s="1" t="s">
        <v>0</v>
      </c>
      <c r="C1" s="2"/>
      <c r="D1" s="4"/>
      <c r="E1" s="104"/>
      <c r="F1" s="104"/>
      <c r="G1" s="4"/>
      <c r="H1" s="4"/>
      <c r="I1" s="4"/>
      <c r="J1" s="4"/>
      <c r="K1" s="4"/>
      <c r="L1" s="4"/>
      <c r="M1" s="4"/>
      <c r="N1" s="4"/>
      <c r="O1" s="4"/>
      <c r="P1" s="4"/>
      <c r="Q1" s="104"/>
      <c r="R1" s="4"/>
      <c r="S1" s="4"/>
    </row>
    <row r="2" spans="1:20" ht="15.75" thickBot="1" x14ac:dyDescent="0.3">
      <c r="A2" s="1"/>
      <c r="B2" s="2"/>
      <c r="C2" s="3"/>
      <c r="D2" s="4"/>
      <c r="E2" s="104"/>
      <c r="F2" s="104"/>
      <c r="G2" s="4"/>
      <c r="H2" s="4"/>
      <c r="I2" s="4"/>
      <c r="J2" s="4"/>
      <c r="K2" s="4"/>
      <c r="L2" s="4"/>
      <c r="M2" s="4"/>
      <c r="N2" s="4"/>
      <c r="O2" s="4"/>
      <c r="P2" s="4" t="s">
        <v>1</v>
      </c>
      <c r="Q2" s="104"/>
      <c r="R2" s="4"/>
      <c r="S2" s="4"/>
    </row>
    <row r="3" spans="1:20" x14ac:dyDescent="0.25">
      <c r="A3" s="1"/>
      <c r="B3" s="2"/>
      <c r="C3" s="3"/>
      <c r="D3" s="4">
        <v>3</v>
      </c>
      <c r="E3" s="104"/>
      <c r="F3" s="104"/>
      <c r="G3" s="4"/>
      <c r="H3" s="4"/>
      <c r="I3" s="5"/>
      <c r="J3" s="6" t="s">
        <v>102</v>
      </c>
      <c r="K3" s="6"/>
      <c r="L3" s="6"/>
      <c r="M3" s="6"/>
      <c r="N3" s="6"/>
      <c r="O3" s="6"/>
      <c r="P3" s="6"/>
      <c r="Q3" s="123"/>
      <c r="R3" s="130"/>
      <c r="S3" s="132"/>
    </row>
    <row r="4" spans="1:20" ht="15.75" thickBot="1" x14ac:dyDescent="0.3">
      <c r="A4" s="7" t="s">
        <v>101</v>
      </c>
      <c r="B4" s="7"/>
      <c r="C4" s="7"/>
      <c r="D4" s="4"/>
      <c r="E4" s="104"/>
      <c r="F4" s="104"/>
      <c r="G4" s="4"/>
      <c r="H4" s="4"/>
      <c r="I4" s="8"/>
      <c r="J4" s="9"/>
      <c r="K4" s="10"/>
      <c r="L4" s="10"/>
      <c r="M4" s="10"/>
      <c r="N4" s="10"/>
      <c r="O4" s="10"/>
      <c r="P4" s="10"/>
      <c r="Q4" s="124"/>
      <c r="R4" s="131"/>
      <c r="S4" s="133"/>
    </row>
    <row r="5" spans="1:20" ht="49.5" x14ac:dyDescent="0.25">
      <c r="A5" s="11" t="s">
        <v>2</v>
      </c>
      <c r="B5" s="12" t="s">
        <v>3</v>
      </c>
      <c r="C5" s="13" t="s">
        <v>4</v>
      </c>
      <c r="D5" s="13" t="s">
        <v>93</v>
      </c>
      <c r="E5" s="105" t="s">
        <v>98</v>
      </c>
      <c r="F5" s="105" t="s">
        <v>112</v>
      </c>
      <c r="G5" s="13" t="s">
        <v>5</v>
      </c>
      <c r="H5" s="14" t="s">
        <v>5</v>
      </c>
      <c r="I5" s="15" t="s">
        <v>2</v>
      </c>
      <c r="J5" s="16" t="s">
        <v>3</v>
      </c>
      <c r="K5" s="17" t="s">
        <v>6</v>
      </c>
      <c r="L5" s="17" t="s">
        <v>7</v>
      </c>
      <c r="M5" s="17" t="s">
        <v>8</v>
      </c>
      <c r="N5" s="17" t="s">
        <v>9</v>
      </c>
      <c r="O5" s="17" t="s">
        <v>10</v>
      </c>
      <c r="P5" s="18" t="s">
        <v>11</v>
      </c>
      <c r="Q5" s="125" t="s">
        <v>12</v>
      </c>
      <c r="R5" s="19" t="s">
        <v>104</v>
      </c>
      <c r="S5" s="20" t="s">
        <v>105</v>
      </c>
    </row>
    <row r="6" spans="1:20" x14ac:dyDescent="0.25">
      <c r="A6" s="21"/>
      <c r="B6" s="22">
        <v>1</v>
      </c>
      <c r="C6" s="23">
        <v>2</v>
      </c>
      <c r="D6" s="24">
        <v>3</v>
      </c>
      <c r="E6" s="48">
        <v>4</v>
      </c>
      <c r="F6" s="48">
        <v>5</v>
      </c>
      <c r="G6" s="24" t="s">
        <v>13</v>
      </c>
      <c r="H6" s="25" t="s">
        <v>14</v>
      </c>
      <c r="I6" s="21"/>
      <c r="J6" s="22">
        <v>1</v>
      </c>
      <c r="K6" s="24">
        <v>2</v>
      </c>
      <c r="L6" s="24">
        <v>3</v>
      </c>
      <c r="M6" s="24"/>
      <c r="N6" s="24"/>
      <c r="O6" s="24"/>
      <c r="P6" s="24"/>
      <c r="Q6" s="48"/>
      <c r="R6" s="24"/>
      <c r="S6" s="25"/>
    </row>
    <row r="7" spans="1:20" ht="14.1" customHeight="1" x14ac:dyDescent="0.25">
      <c r="A7" s="21">
        <v>6361</v>
      </c>
      <c r="B7" s="26" t="s">
        <v>15</v>
      </c>
      <c r="C7" s="27">
        <v>1553662</v>
      </c>
      <c r="D7" s="27">
        <v>1617070</v>
      </c>
      <c r="E7" s="106">
        <v>1706625</v>
      </c>
      <c r="F7" s="106">
        <v>1755964</v>
      </c>
      <c r="G7" s="28">
        <f>(F7/C7*100)</f>
        <v>113.02097882293576</v>
      </c>
      <c r="H7" s="29">
        <f t="shared" ref="H7:H14" si="0">F7/E7*100</f>
        <v>102.89102761297883</v>
      </c>
      <c r="I7" s="21">
        <v>6361</v>
      </c>
      <c r="J7" s="26" t="s">
        <v>15</v>
      </c>
      <c r="K7" s="24"/>
      <c r="L7" s="24"/>
      <c r="M7" s="24"/>
      <c r="N7" s="24"/>
      <c r="O7" s="30">
        <v>1755964</v>
      </c>
      <c r="P7" s="24"/>
      <c r="Q7" s="48"/>
      <c r="R7" s="24"/>
      <c r="S7" s="25"/>
      <c r="T7" t="s">
        <v>1</v>
      </c>
    </row>
    <row r="8" spans="1:20" ht="14.1" customHeight="1" x14ac:dyDescent="0.25">
      <c r="A8" s="21">
        <v>6413</v>
      </c>
      <c r="B8" s="31" t="s">
        <v>16</v>
      </c>
      <c r="C8" s="27">
        <v>3</v>
      </c>
      <c r="D8" s="27">
        <v>100</v>
      </c>
      <c r="E8" s="106">
        <v>10</v>
      </c>
      <c r="F8" s="106">
        <v>3</v>
      </c>
      <c r="G8" s="28">
        <f>(F8/C8*100)</f>
        <v>100</v>
      </c>
      <c r="H8" s="29">
        <f t="shared" si="0"/>
        <v>30</v>
      </c>
      <c r="I8" s="21">
        <v>6413</v>
      </c>
      <c r="J8" s="31" t="s">
        <v>16</v>
      </c>
      <c r="K8" s="24"/>
      <c r="L8" s="24">
        <v>3</v>
      </c>
      <c r="M8" s="24"/>
      <c r="N8" s="24"/>
      <c r="O8" s="24"/>
      <c r="P8" s="24"/>
      <c r="Q8" s="48"/>
      <c r="R8" s="24"/>
      <c r="S8" s="25"/>
    </row>
    <row r="9" spans="1:20" ht="14.1" customHeight="1" x14ac:dyDescent="0.25">
      <c r="A9" s="21">
        <v>6526</v>
      </c>
      <c r="B9" s="26" t="s">
        <v>94</v>
      </c>
      <c r="C9" s="27">
        <v>43</v>
      </c>
      <c r="D9" s="27">
        <v>3000</v>
      </c>
      <c r="E9" s="106">
        <v>3000</v>
      </c>
      <c r="F9" s="106">
        <v>1066</v>
      </c>
      <c r="G9" s="28">
        <f>(F9/C9*100)</f>
        <v>2479.0697674418607</v>
      </c>
      <c r="H9" s="29">
        <f t="shared" si="0"/>
        <v>35.533333333333331</v>
      </c>
      <c r="I9" s="21">
        <v>6526</v>
      </c>
      <c r="J9" s="26" t="s">
        <v>17</v>
      </c>
      <c r="K9" s="24"/>
      <c r="L9" s="24"/>
      <c r="M9" s="24"/>
      <c r="N9" s="24"/>
      <c r="O9" s="24"/>
      <c r="P9" s="30">
        <v>1066</v>
      </c>
      <c r="Q9" s="48"/>
      <c r="R9" s="24"/>
      <c r="S9" s="25"/>
    </row>
    <row r="10" spans="1:20" ht="14.1" customHeight="1" x14ac:dyDescent="0.25">
      <c r="A10" s="21">
        <v>6615</v>
      </c>
      <c r="B10" s="100" t="s">
        <v>95</v>
      </c>
      <c r="C10" s="27">
        <v>11178</v>
      </c>
      <c r="D10" s="27">
        <v>20000</v>
      </c>
      <c r="E10" s="106">
        <v>25000</v>
      </c>
      <c r="F10" s="106">
        <v>24093</v>
      </c>
      <c r="G10" s="28">
        <f>(F10/C10*100)</f>
        <v>215.53945249597422</v>
      </c>
      <c r="H10" s="29">
        <f t="shared" si="0"/>
        <v>96.372</v>
      </c>
      <c r="I10" s="21">
        <v>6615</v>
      </c>
      <c r="J10" s="26" t="s">
        <v>18</v>
      </c>
      <c r="K10" s="24"/>
      <c r="L10" s="30">
        <v>24093</v>
      </c>
      <c r="M10" s="24"/>
      <c r="N10" s="24"/>
      <c r="O10" s="24"/>
      <c r="P10" s="24"/>
      <c r="Q10" s="48"/>
      <c r="R10" s="24"/>
      <c r="S10" s="25"/>
    </row>
    <row r="11" spans="1:20" ht="14.1" customHeight="1" x14ac:dyDescent="0.25">
      <c r="A11" s="21">
        <v>6631</v>
      </c>
      <c r="B11" s="100" t="s">
        <v>103</v>
      </c>
      <c r="C11" s="27"/>
      <c r="D11" s="27"/>
      <c r="E11" s="106"/>
      <c r="F11" s="106">
        <v>1440</v>
      </c>
      <c r="G11" s="28"/>
      <c r="H11" s="29"/>
      <c r="I11" s="21">
        <v>6631</v>
      </c>
      <c r="J11" s="100" t="s">
        <v>103</v>
      </c>
      <c r="K11" s="24"/>
      <c r="L11" s="30"/>
      <c r="M11" s="24"/>
      <c r="N11" s="24"/>
      <c r="O11" s="24"/>
      <c r="P11" s="24"/>
      <c r="Q11" s="48"/>
      <c r="R11" s="30">
        <v>1440</v>
      </c>
      <c r="S11" s="25"/>
    </row>
    <row r="12" spans="1:20" ht="14.1" customHeight="1" x14ac:dyDescent="0.25">
      <c r="A12" s="21">
        <v>6711</v>
      </c>
      <c r="B12" s="101" t="s">
        <v>96</v>
      </c>
      <c r="C12" s="27">
        <v>421577</v>
      </c>
      <c r="D12" s="27">
        <v>1031642</v>
      </c>
      <c r="E12" s="106">
        <v>811385</v>
      </c>
      <c r="F12" s="106">
        <v>974341</v>
      </c>
      <c r="G12" s="28">
        <f>(F12/C12*100)</f>
        <v>231.11815872308026</v>
      </c>
      <c r="H12" s="29">
        <f t="shared" si="0"/>
        <v>120.08368407106367</v>
      </c>
      <c r="I12" s="21">
        <v>6711</v>
      </c>
      <c r="J12" s="26" t="s">
        <v>19</v>
      </c>
      <c r="K12" s="30">
        <v>654106</v>
      </c>
      <c r="L12" s="24"/>
      <c r="M12" s="24"/>
      <c r="N12" s="30">
        <v>320235</v>
      </c>
      <c r="O12" s="24"/>
      <c r="P12" s="24"/>
      <c r="Q12" s="48"/>
      <c r="R12" s="30"/>
      <c r="S12" s="25"/>
    </row>
    <row r="13" spans="1:20" ht="14.1" customHeight="1" x14ac:dyDescent="0.25">
      <c r="A13" s="21">
        <v>922</v>
      </c>
      <c r="B13" s="101" t="s">
        <v>97</v>
      </c>
      <c r="C13" s="27">
        <v>418972</v>
      </c>
      <c r="D13" s="27">
        <v>150000</v>
      </c>
      <c r="E13" s="106">
        <v>150000</v>
      </c>
      <c r="F13" s="106">
        <v>255137</v>
      </c>
      <c r="G13" s="28"/>
      <c r="H13" s="29">
        <f t="shared" si="0"/>
        <v>170.09133333333332</v>
      </c>
      <c r="I13" s="21">
        <v>922</v>
      </c>
      <c r="J13" s="26"/>
      <c r="K13" s="30"/>
      <c r="L13" s="24"/>
      <c r="M13" s="24"/>
      <c r="N13" s="30"/>
      <c r="O13" s="24"/>
      <c r="P13" s="24"/>
      <c r="Q13" s="48"/>
      <c r="R13" s="30"/>
      <c r="S13" s="25"/>
    </row>
    <row r="14" spans="1:20" ht="14.1" customHeight="1" x14ac:dyDescent="0.25">
      <c r="A14" s="32"/>
      <c r="B14" s="26" t="s">
        <v>20</v>
      </c>
      <c r="C14" s="33">
        <f>SUM(C7:C12)</f>
        <v>1986463</v>
      </c>
      <c r="D14" s="33">
        <f>SUM(D7:D13)</f>
        <v>2821812</v>
      </c>
      <c r="E14" s="107">
        <f>SUM(E7:E13)</f>
        <v>2696020</v>
      </c>
      <c r="F14" s="41">
        <f>SUM(F7:F12)</f>
        <v>2756907</v>
      </c>
      <c r="G14" s="28">
        <f>(F14/C14*100)</f>
        <v>138.78471433900356</v>
      </c>
      <c r="H14" s="29">
        <f t="shared" si="0"/>
        <v>102.25840312757325</v>
      </c>
      <c r="I14" s="32"/>
      <c r="J14" s="26" t="s">
        <v>20</v>
      </c>
      <c r="K14" s="35">
        <f>SUM(K12)</f>
        <v>654106</v>
      </c>
      <c r="L14" s="35">
        <f>SUM(L8:L12)</f>
        <v>24096</v>
      </c>
      <c r="M14" s="35">
        <f>SUM(M9:M12)</f>
        <v>0</v>
      </c>
      <c r="N14" s="35">
        <f>SUM(N12)</f>
        <v>320235</v>
      </c>
      <c r="O14" s="35">
        <f>SUM(O7:O12)</f>
        <v>1755964</v>
      </c>
      <c r="P14" s="35">
        <f>SUM(P9:P12)</f>
        <v>1066</v>
      </c>
      <c r="Q14" s="112">
        <f>SUM(Q9:Q12)</f>
        <v>0</v>
      </c>
      <c r="R14" s="35">
        <f>SUM(R11)</f>
        <v>1440</v>
      </c>
      <c r="S14" s="36">
        <f>SUM(K14:R14)</f>
        <v>2756907</v>
      </c>
    </row>
    <row r="15" spans="1:20" ht="14.1" customHeight="1" x14ac:dyDescent="0.25">
      <c r="A15" s="21">
        <v>3</v>
      </c>
      <c r="B15" s="31" t="s">
        <v>21</v>
      </c>
      <c r="C15" s="34"/>
      <c r="D15" s="37"/>
      <c r="E15" s="108"/>
      <c r="F15" s="106"/>
      <c r="G15" s="28"/>
      <c r="H15" s="29">
        <v>0</v>
      </c>
      <c r="I15" s="21">
        <v>3</v>
      </c>
      <c r="J15" s="31" t="s">
        <v>21</v>
      </c>
      <c r="K15" s="24"/>
      <c r="L15" s="24"/>
      <c r="M15" s="24"/>
      <c r="N15" s="24"/>
      <c r="O15" s="24"/>
      <c r="P15" s="24"/>
      <c r="Q15" s="48"/>
      <c r="R15" s="24"/>
      <c r="S15" s="25"/>
    </row>
    <row r="16" spans="1:20" ht="14.1" customHeight="1" x14ac:dyDescent="0.25">
      <c r="A16" s="21">
        <v>31</v>
      </c>
      <c r="B16" s="38" t="s">
        <v>22</v>
      </c>
      <c r="C16" s="34">
        <f>SUM(C17:C19)</f>
        <v>1553662</v>
      </c>
      <c r="D16" s="34">
        <f>SUM(D17:D19)</f>
        <v>1617070</v>
      </c>
      <c r="E16" s="41">
        <f>SUM(E17:E19)</f>
        <v>1648411</v>
      </c>
      <c r="F16" s="41">
        <f>SUM(F17:F19)</f>
        <v>1696867</v>
      </c>
      <c r="G16" s="28">
        <f t="shared" ref="G16:G42" si="1">(F16/C16*100)</f>
        <v>109.21725574803271</v>
      </c>
      <c r="H16" s="29">
        <f t="shared" ref="H16:H42" si="2">F16/E16*100</f>
        <v>102.9395581563093</v>
      </c>
      <c r="I16" s="21">
        <v>31</v>
      </c>
      <c r="J16" s="38" t="s">
        <v>22</v>
      </c>
      <c r="K16" s="24"/>
      <c r="L16" s="24"/>
      <c r="M16" s="24"/>
      <c r="N16" s="24"/>
      <c r="O16" s="62">
        <f>SUM(O17+O18+O19+O26+O33+O43+O50)</f>
        <v>1754464</v>
      </c>
      <c r="P16" s="24"/>
      <c r="Q16" s="48"/>
      <c r="R16" s="24"/>
      <c r="S16" s="25"/>
    </row>
    <row r="17" spans="1:21" ht="14.1" customHeight="1" x14ac:dyDescent="0.25">
      <c r="A17" s="39">
        <v>3111</v>
      </c>
      <c r="B17" s="22" t="s">
        <v>23</v>
      </c>
      <c r="C17" s="27">
        <v>1274234</v>
      </c>
      <c r="D17" s="27">
        <v>1335611</v>
      </c>
      <c r="E17" s="106">
        <v>1362351</v>
      </c>
      <c r="F17" s="106">
        <v>1405857</v>
      </c>
      <c r="G17" s="28">
        <f t="shared" si="1"/>
        <v>110.32957839768834</v>
      </c>
      <c r="H17" s="29">
        <f t="shared" si="2"/>
        <v>103.19345014610772</v>
      </c>
      <c r="I17" s="39">
        <v>3111</v>
      </c>
      <c r="J17" s="22" t="s">
        <v>23</v>
      </c>
      <c r="K17" s="24"/>
      <c r="L17" s="24"/>
      <c r="M17" s="24"/>
      <c r="N17" s="24"/>
      <c r="O17" s="30">
        <v>1405856</v>
      </c>
      <c r="P17" s="24"/>
      <c r="Q17" s="48"/>
      <c r="R17" s="24"/>
      <c r="S17" s="25"/>
    </row>
    <row r="18" spans="1:21" ht="14.1" customHeight="1" x14ac:dyDescent="0.25">
      <c r="A18" s="39">
        <v>3121</v>
      </c>
      <c r="B18" s="22" t="s">
        <v>24</v>
      </c>
      <c r="C18" s="27">
        <v>69180</v>
      </c>
      <c r="D18" s="27">
        <v>52432</v>
      </c>
      <c r="E18" s="106">
        <v>52432</v>
      </c>
      <c r="F18" s="106">
        <v>58856</v>
      </c>
      <c r="G18" s="28">
        <f t="shared" si="1"/>
        <v>85.076611737496393</v>
      </c>
      <c r="H18" s="29">
        <f t="shared" si="2"/>
        <v>112.25205981080258</v>
      </c>
      <c r="I18" s="39">
        <v>3121</v>
      </c>
      <c r="J18" s="22" t="s">
        <v>24</v>
      </c>
      <c r="K18" s="24"/>
      <c r="L18" s="24"/>
      <c r="M18" s="24"/>
      <c r="N18" s="24"/>
      <c r="O18" s="106">
        <v>58856</v>
      </c>
      <c r="P18" s="24"/>
      <c r="Q18" s="48"/>
      <c r="R18" s="24"/>
      <c r="S18" s="25"/>
    </row>
    <row r="19" spans="1:21" ht="14.1" customHeight="1" x14ac:dyDescent="0.25">
      <c r="A19" s="39">
        <v>3132</v>
      </c>
      <c r="B19" s="22" t="s">
        <v>25</v>
      </c>
      <c r="C19" s="27">
        <v>210248</v>
      </c>
      <c r="D19" s="27">
        <v>229027</v>
      </c>
      <c r="E19" s="106">
        <v>233628</v>
      </c>
      <c r="F19" s="106">
        <v>232154</v>
      </c>
      <c r="G19" s="28">
        <f t="shared" si="1"/>
        <v>110.41912408203645</v>
      </c>
      <c r="H19" s="29">
        <f t="shared" si="2"/>
        <v>99.369082472991252</v>
      </c>
      <c r="I19" s="39">
        <v>3132</v>
      </c>
      <c r="J19" s="22" t="s">
        <v>25</v>
      </c>
      <c r="K19" s="24"/>
      <c r="L19" s="24"/>
      <c r="M19" s="24"/>
      <c r="N19" s="24"/>
      <c r="O19" s="106">
        <v>232154</v>
      </c>
      <c r="P19" s="24"/>
      <c r="Q19" s="48"/>
      <c r="R19" s="24"/>
      <c r="S19" s="25"/>
    </row>
    <row r="20" spans="1:21" ht="14.1" customHeight="1" x14ac:dyDescent="0.25">
      <c r="A20" s="40">
        <v>32</v>
      </c>
      <c r="B20" s="38" t="s">
        <v>26</v>
      </c>
      <c r="C20" s="41">
        <f>(C21+C26+C33+C43)</f>
        <v>547685</v>
      </c>
      <c r="D20" s="42">
        <f>SUM(D21+D26+D33+D43)</f>
        <v>999642</v>
      </c>
      <c r="E20" s="109">
        <f>(E21+E26+E33+E43)</f>
        <v>919405</v>
      </c>
      <c r="F20" s="41">
        <f>(F21+F26+F33+F43)</f>
        <v>854415</v>
      </c>
      <c r="G20" s="28">
        <f t="shared" si="1"/>
        <v>156.00482028903474</v>
      </c>
      <c r="H20" s="29">
        <f t="shared" si="2"/>
        <v>92.931297959006102</v>
      </c>
      <c r="I20" s="40">
        <v>32</v>
      </c>
      <c r="J20" s="38" t="s">
        <v>26</v>
      </c>
      <c r="K20" s="24"/>
      <c r="L20" s="24"/>
      <c r="M20" s="24"/>
      <c r="N20" s="24"/>
      <c r="O20" s="24"/>
      <c r="P20" s="24"/>
      <c r="Q20" s="48"/>
      <c r="R20" s="24"/>
      <c r="S20" s="25"/>
    </row>
    <row r="21" spans="1:21" ht="14.1" customHeight="1" x14ac:dyDescent="0.25">
      <c r="A21" s="43">
        <v>321</v>
      </c>
      <c r="B21" s="44" t="s">
        <v>27</v>
      </c>
      <c r="C21" s="34">
        <f>SUM(C22:C25)</f>
        <v>35110</v>
      </c>
      <c r="D21" s="42">
        <f>SUM(D22:D25)</f>
        <v>69600</v>
      </c>
      <c r="E21" s="109">
        <f>SUM(E22:E25)</f>
        <v>33200</v>
      </c>
      <c r="F21" s="41">
        <f>SUM(F22:F25)</f>
        <v>38972</v>
      </c>
      <c r="G21" s="28">
        <f t="shared" si="1"/>
        <v>110.99971518086016</v>
      </c>
      <c r="H21" s="29">
        <f t="shared" si="2"/>
        <v>117.38554216867469</v>
      </c>
      <c r="I21" s="21">
        <v>321</v>
      </c>
      <c r="J21" s="31" t="s">
        <v>27</v>
      </c>
      <c r="K21" s="35">
        <f>SUM(K22:K25)</f>
        <v>37772</v>
      </c>
      <c r="L21" s="24"/>
      <c r="M21" s="35"/>
      <c r="N21" s="45">
        <f>SUM(N22:N25)</f>
        <v>1200</v>
      </c>
      <c r="O21" s="24" t="s">
        <v>1</v>
      </c>
      <c r="P21" s="24"/>
      <c r="Q21" s="48"/>
      <c r="R21" s="24"/>
      <c r="S21" s="25"/>
    </row>
    <row r="22" spans="1:21" ht="14.1" customHeight="1" x14ac:dyDescent="0.25">
      <c r="A22" s="39">
        <v>3211</v>
      </c>
      <c r="B22" s="22" t="s">
        <v>28</v>
      </c>
      <c r="C22" s="27">
        <v>16303</v>
      </c>
      <c r="D22" s="27">
        <v>42000</v>
      </c>
      <c r="E22" s="110">
        <v>10000</v>
      </c>
      <c r="F22" s="106">
        <v>7441</v>
      </c>
      <c r="G22" s="28">
        <f t="shared" si="1"/>
        <v>45.641906397595534</v>
      </c>
      <c r="H22" s="29">
        <f t="shared" si="2"/>
        <v>74.41</v>
      </c>
      <c r="I22" s="39">
        <v>3211</v>
      </c>
      <c r="J22" s="22" t="s">
        <v>28</v>
      </c>
      <c r="K22" s="30">
        <v>7441</v>
      </c>
      <c r="L22" s="24"/>
      <c r="M22" s="24"/>
      <c r="N22" s="30"/>
      <c r="O22" s="24"/>
      <c r="P22" s="24"/>
      <c r="Q22" s="48"/>
      <c r="R22" s="24"/>
      <c r="S22" s="25"/>
    </row>
    <row r="23" spans="1:21" ht="14.1" customHeight="1" x14ac:dyDescent="0.25">
      <c r="A23" s="39">
        <v>3212</v>
      </c>
      <c r="B23" s="22" t="s">
        <v>29</v>
      </c>
      <c r="C23" s="27">
        <v>11902</v>
      </c>
      <c r="D23" s="27">
        <v>18000</v>
      </c>
      <c r="E23" s="110">
        <v>18000</v>
      </c>
      <c r="F23" s="106">
        <v>21319</v>
      </c>
      <c r="G23" s="28">
        <f t="shared" si="1"/>
        <v>179.12115610821709</v>
      </c>
      <c r="H23" s="29">
        <f t="shared" si="2"/>
        <v>118.4388888888889</v>
      </c>
      <c r="I23" s="39">
        <v>3212</v>
      </c>
      <c r="J23" s="22" t="s">
        <v>29</v>
      </c>
      <c r="K23" s="30">
        <v>21319</v>
      </c>
      <c r="L23" s="24"/>
      <c r="M23" s="24"/>
      <c r="N23" s="24"/>
      <c r="O23" s="24"/>
      <c r="P23" s="24"/>
      <c r="Q23" s="48"/>
      <c r="R23" s="24"/>
      <c r="S23" s="25"/>
      <c r="T23" t="s">
        <v>1</v>
      </c>
    </row>
    <row r="24" spans="1:21" ht="14.1" customHeight="1" x14ac:dyDescent="0.25">
      <c r="A24" s="39">
        <v>3213</v>
      </c>
      <c r="B24" s="22" t="s">
        <v>30</v>
      </c>
      <c r="C24" s="27">
        <v>6905</v>
      </c>
      <c r="D24" s="27">
        <v>8000</v>
      </c>
      <c r="E24" s="110">
        <v>4000</v>
      </c>
      <c r="F24" s="106">
        <v>9012</v>
      </c>
      <c r="G24" s="28">
        <f t="shared" si="1"/>
        <v>130.51412020275163</v>
      </c>
      <c r="H24" s="29">
        <f t="shared" si="2"/>
        <v>225.3</v>
      </c>
      <c r="I24" s="39">
        <v>3213</v>
      </c>
      <c r="J24" s="22" t="s">
        <v>30</v>
      </c>
      <c r="K24" s="30">
        <v>9012</v>
      </c>
      <c r="L24" s="24"/>
      <c r="M24" s="24"/>
      <c r="N24" s="24"/>
      <c r="O24" s="24"/>
      <c r="P24" s="24"/>
      <c r="Q24" s="48"/>
      <c r="R24" s="24"/>
      <c r="S24" s="25"/>
    </row>
    <row r="25" spans="1:21" ht="14.1" customHeight="1" x14ac:dyDescent="0.25">
      <c r="A25" s="39">
        <v>3214</v>
      </c>
      <c r="B25" s="22" t="s">
        <v>31</v>
      </c>
      <c r="C25" s="27">
        <v>0</v>
      </c>
      <c r="D25" s="27">
        <v>1600</v>
      </c>
      <c r="E25" s="110">
        <v>1200</v>
      </c>
      <c r="F25" s="106">
        <v>1200</v>
      </c>
      <c r="G25" s="28" t="e">
        <f>(F25/C25*100)</f>
        <v>#DIV/0!</v>
      </c>
      <c r="H25" s="29">
        <f t="shared" si="2"/>
        <v>100</v>
      </c>
      <c r="I25" s="39">
        <v>3214</v>
      </c>
      <c r="J25" s="22" t="s">
        <v>31</v>
      </c>
      <c r="K25" s="30">
        <v>0</v>
      </c>
      <c r="L25" s="24"/>
      <c r="M25" s="30"/>
      <c r="N25" s="24">
        <v>1200</v>
      </c>
      <c r="O25" s="24"/>
      <c r="P25" s="24"/>
      <c r="Q25" s="48"/>
      <c r="R25" s="24"/>
      <c r="S25" s="25"/>
    </row>
    <row r="26" spans="1:21" ht="14.1" customHeight="1" x14ac:dyDescent="0.25">
      <c r="A26" s="43">
        <v>322</v>
      </c>
      <c r="B26" s="44" t="s">
        <v>32</v>
      </c>
      <c r="C26" s="34">
        <f>SUM(C27:C32)</f>
        <v>333392</v>
      </c>
      <c r="D26" s="34">
        <f>SUM(D27:D32)</f>
        <v>628710</v>
      </c>
      <c r="E26" s="58">
        <f>SUM(E27:E32)</f>
        <v>572078</v>
      </c>
      <c r="F26" s="41">
        <f>SUM(F27:F32)</f>
        <v>543516</v>
      </c>
      <c r="G26" s="28">
        <f t="shared" si="1"/>
        <v>163.0261074050967</v>
      </c>
      <c r="H26" s="29">
        <f t="shared" si="2"/>
        <v>95.007324176073894</v>
      </c>
      <c r="I26" s="43">
        <v>322</v>
      </c>
      <c r="J26" s="44" t="s">
        <v>32</v>
      </c>
      <c r="K26" s="35">
        <f>SUM(K27:K32)</f>
        <v>262354</v>
      </c>
      <c r="L26" s="35">
        <f>SUM(L27:L32)</f>
        <v>5522</v>
      </c>
      <c r="M26" s="35">
        <f>SUM(M27:M32)</f>
        <v>0</v>
      </c>
      <c r="N26" s="35">
        <f t="shared" ref="N26:R26" si="3">SUM(N27:N32)</f>
        <v>235464</v>
      </c>
      <c r="O26" s="35">
        <f>SUM(O27:O32)</f>
        <v>32760</v>
      </c>
      <c r="P26" s="35">
        <f t="shared" si="3"/>
        <v>0</v>
      </c>
      <c r="Q26" s="112">
        <f t="shared" si="3"/>
        <v>5976</v>
      </c>
      <c r="R26" s="35">
        <f t="shared" si="3"/>
        <v>1440</v>
      </c>
      <c r="S26" s="25"/>
    </row>
    <row r="27" spans="1:21" ht="14.1" customHeight="1" x14ac:dyDescent="0.25">
      <c r="A27" s="39">
        <v>3221</v>
      </c>
      <c r="B27" s="22" t="s">
        <v>33</v>
      </c>
      <c r="C27" s="27">
        <v>65083</v>
      </c>
      <c r="D27" s="27">
        <v>80000</v>
      </c>
      <c r="E27" s="111">
        <v>90000</v>
      </c>
      <c r="F27" s="106">
        <v>101379</v>
      </c>
      <c r="G27" s="28">
        <f t="shared" si="1"/>
        <v>155.76878754820765</v>
      </c>
      <c r="H27" s="29">
        <f t="shared" si="2"/>
        <v>112.64333333333335</v>
      </c>
      <c r="I27" s="39">
        <v>3221</v>
      </c>
      <c r="J27" s="22" t="s">
        <v>33</v>
      </c>
      <c r="K27" s="30">
        <v>64951</v>
      </c>
      <c r="L27" s="24"/>
      <c r="M27" s="30"/>
      <c r="N27" s="30">
        <v>34988</v>
      </c>
      <c r="O27" s="24"/>
      <c r="P27" s="24"/>
      <c r="Q27" s="48"/>
      <c r="R27" s="30">
        <v>1440</v>
      </c>
      <c r="S27" s="25"/>
    </row>
    <row r="28" spans="1:21" ht="14.1" customHeight="1" x14ac:dyDescent="0.25">
      <c r="A28" s="39">
        <v>3222</v>
      </c>
      <c r="B28" s="22" t="s">
        <v>34</v>
      </c>
      <c r="C28" s="27">
        <v>133069</v>
      </c>
      <c r="D28" s="27">
        <v>262150</v>
      </c>
      <c r="E28" s="111">
        <v>203054</v>
      </c>
      <c r="F28" s="106">
        <v>186713</v>
      </c>
      <c r="G28" s="28">
        <f t="shared" si="1"/>
        <v>140.31292036462287</v>
      </c>
      <c r="H28" s="29">
        <f t="shared" si="2"/>
        <v>91.952387049750314</v>
      </c>
      <c r="I28" s="39">
        <v>3222</v>
      </c>
      <c r="J28" s="22" t="s">
        <v>34</v>
      </c>
      <c r="K28" s="30">
        <v>30294</v>
      </c>
      <c r="L28" s="30">
        <v>5522</v>
      </c>
      <c r="M28" s="24"/>
      <c r="N28" s="30">
        <v>118137</v>
      </c>
      <c r="O28" s="30">
        <v>32760</v>
      </c>
      <c r="P28" s="24"/>
      <c r="Q28" s="48"/>
      <c r="R28" s="30"/>
      <c r="S28" s="25"/>
    </row>
    <row r="29" spans="1:21" ht="14.1" customHeight="1" x14ac:dyDescent="0.25">
      <c r="A29" s="39">
        <v>3223</v>
      </c>
      <c r="B29" s="22" t="s">
        <v>35</v>
      </c>
      <c r="C29" s="27">
        <v>81819</v>
      </c>
      <c r="D29" s="27">
        <v>142533</v>
      </c>
      <c r="E29" s="111">
        <v>123757</v>
      </c>
      <c r="F29" s="106">
        <v>114530</v>
      </c>
      <c r="G29" s="28">
        <f t="shared" si="1"/>
        <v>139.97971131399797</v>
      </c>
      <c r="H29" s="29">
        <f t="shared" si="2"/>
        <v>92.544260122659722</v>
      </c>
      <c r="I29" s="39">
        <v>3223</v>
      </c>
      <c r="J29" s="22" t="s">
        <v>35</v>
      </c>
      <c r="K29" s="30">
        <v>102790</v>
      </c>
      <c r="L29" s="24"/>
      <c r="M29" s="24"/>
      <c r="N29" s="30">
        <v>11740</v>
      </c>
      <c r="O29" s="24"/>
      <c r="P29" s="24"/>
      <c r="Q29" s="48"/>
      <c r="R29" s="24"/>
      <c r="S29" s="25"/>
      <c r="U29" s="106"/>
    </row>
    <row r="30" spans="1:21" ht="14.1" customHeight="1" x14ac:dyDescent="0.25">
      <c r="A30" s="39">
        <v>3224</v>
      </c>
      <c r="B30" s="103" t="s">
        <v>36</v>
      </c>
      <c r="C30" s="27">
        <v>28612</v>
      </c>
      <c r="D30" s="27">
        <v>75000</v>
      </c>
      <c r="E30" s="111">
        <v>85240</v>
      </c>
      <c r="F30" s="106">
        <v>76156</v>
      </c>
      <c r="G30" s="28">
        <f t="shared" si="1"/>
        <v>266.16804138123865</v>
      </c>
      <c r="H30" s="29">
        <f t="shared" si="2"/>
        <v>89.3430314406382</v>
      </c>
      <c r="I30" s="39">
        <v>3224</v>
      </c>
      <c r="J30" s="22" t="s">
        <v>36</v>
      </c>
      <c r="K30" s="30">
        <v>37340</v>
      </c>
      <c r="L30" s="24"/>
      <c r="M30" s="30"/>
      <c r="N30" s="24">
        <v>32840</v>
      </c>
      <c r="O30" s="24"/>
      <c r="P30" s="24"/>
      <c r="Q30" s="48">
        <v>5976</v>
      </c>
      <c r="R30" s="24"/>
      <c r="S30" s="25"/>
      <c r="U30" s="106"/>
    </row>
    <row r="31" spans="1:21" ht="14.1" customHeight="1" x14ac:dyDescent="0.25">
      <c r="A31" s="39">
        <v>3225</v>
      </c>
      <c r="B31" s="22" t="s">
        <v>37</v>
      </c>
      <c r="C31" s="27">
        <v>21974</v>
      </c>
      <c r="D31" s="27">
        <v>64227</v>
      </c>
      <c r="E31" s="111">
        <v>65227</v>
      </c>
      <c r="F31" s="106">
        <v>59562</v>
      </c>
      <c r="G31" s="28">
        <f t="shared" si="1"/>
        <v>271.05670337671796</v>
      </c>
      <c r="H31" s="29">
        <f t="shared" si="2"/>
        <v>91.314946264583682</v>
      </c>
      <c r="I31" s="39">
        <v>3225</v>
      </c>
      <c r="J31" s="22" t="s">
        <v>37</v>
      </c>
      <c r="K31" s="30">
        <v>21804</v>
      </c>
      <c r="L31" s="24"/>
      <c r="M31" s="24"/>
      <c r="N31" s="30">
        <v>37759</v>
      </c>
      <c r="O31" s="24"/>
      <c r="P31" s="24"/>
      <c r="Q31" s="126"/>
      <c r="R31" s="24"/>
      <c r="S31" s="25"/>
      <c r="U31" s="106"/>
    </row>
    <row r="32" spans="1:21" ht="14.1" customHeight="1" x14ac:dyDescent="0.25">
      <c r="A32" s="39">
        <v>3227</v>
      </c>
      <c r="B32" s="22" t="s">
        <v>38</v>
      </c>
      <c r="C32" s="27">
        <v>2835</v>
      </c>
      <c r="D32" s="27">
        <v>4800</v>
      </c>
      <c r="E32" s="111">
        <v>4800</v>
      </c>
      <c r="F32" s="106">
        <v>5176</v>
      </c>
      <c r="G32" s="28">
        <f t="shared" si="1"/>
        <v>182.57495590828924</v>
      </c>
      <c r="H32" s="29">
        <f t="shared" si="2"/>
        <v>107.83333333333334</v>
      </c>
      <c r="I32" s="39">
        <v>3227</v>
      </c>
      <c r="J32" s="22" t="s">
        <v>38</v>
      </c>
      <c r="K32" s="30">
        <v>5175</v>
      </c>
      <c r="L32" s="24"/>
      <c r="M32" s="24"/>
      <c r="N32" s="24"/>
      <c r="O32" s="24"/>
      <c r="P32" s="24"/>
      <c r="Q32" s="48"/>
      <c r="R32" s="24"/>
      <c r="S32" s="25"/>
      <c r="U32" s="118"/>
    </row>
    <row r="33" spans="1:21" ht="14.1" customHeight="1" x14ac:dyDescent="0.25">
      <c r="A33" s="43">
        <v>323</v>
      </c>
      <c r="B33" s="44" t="s">
        <v>39</v>
      </c>
      <c r="C33" s="34">
        <f>SUM(C34:C42)</f>
        <v>163640</v>
      </c>
      <c r="D33" s="34">
        <f>SUM(D34:D42)</f>
        <v>257215</v>
      </c>
      <c r="E33" s="58">
        <f>SUM(E34:E42)</f>
        <v>274415</v>
      </c>
      <c r="F33" s="41">
        <f>SUM(F34:F42)</f>
        <v>232216</v>
      </c>
      <c r="G33" s="28">
        <f t="shared" si="1"/>
        <v>141.90662429723784</v>
      </c>
      <c r="H33" s="29">
        <f t="shared" si="2"/>
        <v>84.622196308510837</v>
      </c>
      <c r="I33" s="43">
        <v>323</v>
      </c>
      <c r="J33" s="44" t="s">
        <v>39</v>
      </c>
      <c r="K33" s="35">
        <f>SUM(K34:K42)</f>
        <v>176215</v>
      </c>
      <c r="L33" s="35">
        <f>SUM(L34:L41)</f>
        <v>0</v>
      </c>
      <c r="M33" s="45">
        <f>SUM(M34:M42)</f>
        <v>0</v>
      </c>
      <c r="N33" s="45">
        <f>SUM(N34:N42)</f>
        <v>54500</v>
      </c>
      <c r="O33" s="45">
        <f>SUM(O34:O42)</f>
        <v>1500</v>
      </c>
      <c r="P33" s="45">
        <f>SUM(P34:P42)</f>
        <v>0</v>
      </c>
      <c r="Q33" s="113">
        <f>SUM(Q34:Q42)</f>
        <v>0</v>
      </c>
      <c r="R33" s="24"/>
      <c r="S33" s="25"/>
      <c r="U33" s="118"/>
    </row>
    <row r="34" spans="1:21" ht="14.1" customHeight="1" x14ac:dyDescent="0.25">
      <c r="A34" s="39">
        <v>3231</v>
      </c>
      <c r="B34" s="22" t="s">
        <v>40</v>
      </c>
      <c r="C34" s="27">
        <v>15981</v>
      </c>
      <c r="D34" s="27">
        <v>30000</v>
      </c>
      <c r="E34" s="111">
        <v>30000</v>
      </c>
      <c r="F34" s="106">
        <v>15187</v>
      </c>
      <c r="G34" s="28">
        <f t="shared" si="1"/>
        <v>95.031600025029732</v>
      </c>
      <c r="H34" s="29">
        <f t="shared" si="2"/>
        <v>50.623333333333335</v>
      </c>
      <c r="I34" s="39">
        <v>3231</v>
      </c>
      <c r="J34" s="22" t="s">
        <v>40</v>
      </c>
      <c r="K34" s="30">
        <v>15187</v>
      </c>
      <c r="L34" s="24"/>
      <c r="M34" s="24"/>
      <c r="N34" s="24"/>
      <c r="O34" s="48"/>
      <c r="P34" s="24"/>
      <c r="Q34" s="48"/>
      <c r="R34" s="24"/>
      <c r="S34" s="25"/>
      <c r="U34" s="106"/>
    </row>
    <row r="35" spans="1:21" ht="14.1" customHeight="1" x14ac:dyDescent="0.25">
      <c r="A35" s="39">
        <v>3232</v>
      </c>
      <c r="B35" s="103" t="s">
        <v>41</v>
      </c>
      <c r="C35" s="27">
        <v>48847</v>
      </c>
      <c r="D35" s="27">
        <v>101715</v>
      </c>
      <c r="E35" s="111">
        <v>116715</v>
      </c>
      <c r="F35" s="106">
        <v>95243</v>
      </c>
      <c r="G35" s="28">
        <f t="shared" si="1"/>
        <v>194.98229164534158</v>
      </c>
      <c r="H35" s="29">
        <f t="shared" si="2"/>
        <v>81.603050164931673</v>
      </c>
      <c r="I35" s="39">
        <v>3232</v>
      </c>
      <c r="J35" s="22" t="s">
        <v>41</v>
      </c>
      <c r="K35" s="30">
        <v>45243</v>
      </c>
      <c r="L35" s="24"/>
      <c r="M35" s="30"/>
      <c r="N35" s="24">
        <v>50000</v>
      </c>
      <c r="O35" s="48"/>
      <c r="P35" s="24"/>
      <c r="Q35" s="126"/>
      <c r="R35" s="24"/>
      <c r="S35" s="25"/>
      <c r="U35" s="111"/>
    </row>
    <row r="36" spans="1:21" ht="14.1" customHeight="1" x14ac:dyDescent="0.25">
      <c r="A36" s="39">
        <v>3233</v>
      </c>
      <c r="B36" s="22" t="s">
        <v>42</v>
      </c>
      <c r="C36" s="27">
        <v>10128</v>
      </c>
      <c r="D36" s="27">
        <v>8000</v>
      </c>
      <c r="E36" s="111">
        <v>8000</v>
      </c>
      <c r="F36" s="106">
        <v>12735</v>
      </c>
      <c r="G36" s="28">
        <f t="shared" si="1"/>
        <v>125.74052132701421</v>
      </c>
      <c r="H36" s="29">
        <f t="shared" si="2"/>
        <v>159.1875</v>
      </c>
      <c r="I36" s="39">
        <v>3233</v>
      </c>
      <c r="J36" s="22" t="s">
        <v>42</v>
      </c>
      <c r="K36" s="30">
        <v>12735</v>
      </c>
      <c r="L36" s="24"/>
      <c r="M36" s="24"/>
      <c r="N36" s="24"/>
      <c r="O36" s="48"/>
      <c r="P36" s="24"/>
      <c r="Q36" s="48"/>
      <c r="R36" s="24"/>
      <c r="S36" s="25"/>
      <c r="U36" s="122"/>
    </row>
    <row r="37" spans="1:21" ht="14.1" customHeight="1" x14ac:dyDescent="0.25">
      <c r="A37" s="39">
        <v>3234</v>
      </c>
      <c r="B37" s="22" t="s">
        <v>43</v>
      </c>
      <c r="C37" s="27">
        <v>48966</v>
      </c>
      <c r="D37" s="27">
        <v>60000</v>
      </c>
      <c r="E37" s="111">
        <v>60000</v>
      </c>
      <c r="F37" s="106">
        <v>57530</v>
      </c>
      <c r="G37" s="28">
        <f t="shared" si="1"/>
        <v>117.48968672139853</v>
      </c>
      <c r="H37" s="29">
        <f t="shared" si="2"/>
        <v>95.883333333333326</v>
      </c>
      <c r="I37" s="39">
        <v>3234</v>
      </c>
      <c r="J37" s="22" t="s">
        <v>43</v>
      </c>
      <c r="K37" s="30">
        <v>57529</v>
      </c>
      <c r="L37" s="24"/>
      <c r="M37" s="24"/>
      <c r="N37" s="24"/>
      <c r="O37" s="48"/>
      <c r="P37" s="24"/>
      <c r="Q37" s="48"/>
      <c r="R37" s="24"/>
      <c r="S37" s="25"/>
    </row>
    <row r="38" spans="1:21" ht="14.1" customHeight="1" x14ac:dyDescent="0.25">
      <c r="A38" s="39">
        <v>3235</v>
      </c>
      <c r="B38" s="22" t="s">
        <v>44</v>
      </c>
      <c r="C38" s="27">
        <v>2288</v>
      </c>
      <c r="D38" s="27">
        <v>5000</v>
      </c>
      <c r="E38" s="111">
        <v>5000</v>
      </c>
      <c r="F38" s="106">
        <v>2756</v>
      </c>
      <c r="G38" s="28">
        <f t="shared" si="1"/>
        <v>120.45454545454545</v>
      </c>
      <c r="H38" s="29">
        <f t="shared" si="2"/>
        <v>55.120000000000005</v>
      </c>
      <c r="I38" s="39">
        <v>3235</v>
      </c>
      <c r="J38" s="22" t="s">
        <v>44</v>
      </c>
      <c r="K38" s="30">
        <v>2756</v>
      </c>
      <c r="L38" s="24"/>
      <c r="M38" s="24"/>
      <c r="N38" s="24"/>
      <c r="O38" s="48"/>
      <c r="P38" s="24"/>
      <c r="Q38" s="48"/>
      <c r="R38" s="24"/>
      <c r="S38" s="25"/>
    </row>
    <row r="39" spans="1:21" ht="14.1" customHeight="1" x14ac:dyDescent="0.25">
      <c r="A39" s="39">
        <v>3236</v>
      </c>
      <c r="B39" s="22" t="s">
        <v>45</v>
      </c>
      <c r="C39" s="27">
        <v>3857</v>
      </c>
      <c r="D39" s="27">
        <v>15000</v>
      </c>
      <c r="E39" s="111">
        <v>17200</v>
      </c>
      <c r="F39" s="106">
        <v>10624</v>
      </c>
      <c r="G39" s="28">
        <f t="shared" si="1"/>
        <v>275.44723878662171</v>
      </c>
      <c r="H39" s="29">
        <f t="shared" si="2"/>
        <v>61.767441860465112</v>
      </c>
      <c r="I39" s="39">
        <v>3236</v>
      </c>
      <c r="J39" s="22" t="s">
        <v>45</v>
      </c>
      <c r="K39" s="30">
        <v>9124</v>
      </c>
      <c r="L39" s="24"/>
      <c r="M39" s="24"/>
      <c r="N39" s="24"/>
      <c r="O39" s="24">
        <v>1500</v>
      </c>
      <c r="P39" s="24"/>
      <c r="Q39" s="48"/>
      <c r="R39" s="24"/>
      <c r="S39" s="25"/>
    </row>
    <row r="40" spans="1:21" ht="14.1" customHeight="1" x14ac:dyDescent="0.25">
      <c r="A40" s="39">
        <v>3237</v>
      </c>
      <c r="B40" s="22" t="s">
        <v>46</v>
      </c>
      <c r="C40" s="27">
        <v>5206</v>
      </c>
      <c r="D40" s="27">
        <v>11000</v>
      </c>
      <c r="E40" s="111">
        <v>11000</v>
      </c>
      <c r="F40" s="106">
        <v>8125</v>
      </c>
      <c r="G40" s="28">
        <f t="shared" si="1"/>
        <v>156.06991932385711</v>
      </c>
      <c r="H40" s="29">
        <f t="shared" si="2"/>
        <v>73.86363636363636</v>
      </c>
      <c r="I40" s="39">
        <v>3237</v>
      </c>
      <c r="J40" s="22" t="s">
        <v>46</v>
      </c>
      <c r="K40" s="30">
        <v>8125</v>
      </c>
      <c r="L40" s="24"/>
      <c r="M40" s="24"/>
      <c r="N40" s="24"/>
      <c r="O40" s="24"/>
      <c r="P40" s="24"/>
      <c r="Q40" s="48"/>
      <c r="R40" s="24"/>
      <c r="S40" s="25"/>
    </row>
    <row r="41" spans="1:21" ht="14.1" customHeight="1" x14ac:dyDescent="0.25">
      <c r="A41" s="39">
        <v>3238</v>
      </c>
      <c r="B41" s="22" t="s">
        <v>47</v>
      </c>
      <c r="C41" s="27">
        <v>17506</v>
      </c>
      <c r="D41" s="27">
        <v>16500</v>
      </c>
      <c r="E41" s="111">
        <v>16500</v>
      </c>
      <c r="F41" s="106">
        <v>18086</v>
      </c>
      <c r="G41" s="28">
        <f t="shared" si="1"/>
        <v>103.31314977721924</v>
      </c>
      <c r="H41" s="29">
        <f t="shared" si="2"/>
        <v>109.61212121212121</v>
      </c>
      <c r="I41" s="39">
        <v>3238</v>
      </c>
      <c r="J41" s="22" t="s">
        <v>47</v>
      </c>
      <c r="K41" s="30">
        <v>13586</v>
      </c>
      <c r="L41" s="24"/>
      <c r="M41" s="24"/>
      <c r="N41" s="24">
        <v>4500</v>
      </c>
      <c r="O41" s="24"/>
      <c r="P41" s="24"/>
      <c r="Q41" s="48"/>
      <c r="R41" s="24"/>
      <c r="S41" s="25"/>
    </row>
    <row r="42" spans="1:21" ht="14.1" customHeight="1" x14ac:dyDescent="0.25">
      <c r="A42" s="39">
        <v>3239</v>
      </c>
      <c r="B42" s="22" t="s">
        <v>48</v>
      </c>
      <c r="C42" s="27">
        <v>10861</v>
      </c>
      <c r="D42" s="27">
        <v>10000</v>
      </c>
      <c r="E42" s="111">
        <v>10000</v>
      </c>
      <c r="F42" s="106">
        <v>11930</v>
      </c>
      <c r="G42" s="28">
        <f t="shared" si="1"/>
        <v>109.84255593407606</v>
      </c>
      <c r="H42" s="29">
        <f t="shared" si="2"/>
        <v>119.30000000000001</v>
      </c>
      <c r="I42" s="39">
        <v>3239</v>
      </c>
      <c r="J42" s="22" t="s">
        <v>48</v>
      </c>
      <c r="K42" s="30">
        <v>11930</v>
      </c>
      <c r="L42" s="24"/>
      <c r="M42" s="24"/>
      <c r="N42" s="24"/>
      <c r="O42" s="24"/>
      <c r="P42" s="24"/>
      <c r="Q42" s="48"/>
      <c r="R42" s="24"/>
      <c r="S42" s="25"/>
    </row>
    <row r="43" spans="1:21" ht="14.1" customHeight="1" x14ac:dyDescent="0.25">
      <c r="A43" s="21">
        <v>329</v>
      </c>
      <c r="B43" s="44" t="s">
        <v>49</v>
      </c>
      <c r="C43" s="34">
        <f>SUM(C44:C49)</f>
        <v>15543</v>
      </c>
      <c r="D43" s="34">
        <f>SUM(D44:D49)</f>
        <v>44117</v>
      </c>
      <c r="E43" s="58">
        <f>SUM(E44:E49)</f>
        <v>39712</v>
      </c>
      <c r="F43" s="109">
        <f>SUM(F44:F49)</f>
        <v>39711</v>
      </c>
      <c r="G43" s="28">
        <f t="shared" ref="G43:G51" si="4">(F43/C43*100)</f>
        <v>255.4912179116001</v>
      </c>
      <c r="H43" s="29">
        <f t="shared" ref="H43:H52" si="5">F43/E43*100</f>
        <v>99.997481869460117</v>
      </c>
      <c r="I43" s="21">
        <v>329</v>
      </c>
      <c r="J43" s="44" t="s">
        <v>49</v>
      </c>
      <c r="K43" s="35">
        <f>SUM(K44:K49)</f>
        <v>20352</v>
      </c>
      <c r="L43" s="24"/>
      <c r="M43" s="45">
        <f>SUM(M44:M49)</f>
        <v>0</v>
      </c>
      <c r="N43" s="45">
        <f>SUM(N44:N49)</f>
        <v>4300</v>
      </c>
      <c r="O43" s="45">
        <f>SUM(O44:O49)</f>
        <v>15059</v>
      </c>
      <c r="P43" s="24"/>
      <c r="Q43" s="48"/>
      <c r="R43" s="24"/>
      <c r="S43" s="25"/>
    </row>
    <row r="44" spans="1:21" ht="14.1" customHeight="1" x14ac:dyDescent="0.25">
      <c r="A44" s="39">
        <v>3292</v>
      </c>
      <c r="B44" s="22" t="s">
        <v>50</v>
      </c>
      <c r="C44" s="27">
        <v>12792</v>
      </c>
      <c r="D44" s="27">
        <v>13000</v>
      </c>
      <c r="E44" s="111">
        <v>17852</v>
      </c>
      <c r="F44" s="106">
        <v>17851</v>
      </c>
      <c r="G44" s="28">
        <f t="shared" si="4"/>
        <v>139.5481550969356</v>
      </c>
      <c r="H44" s="29">
        <f t="shared" si="5"/>
        <v>99.994398386735384</v>
      </c>
      <c r="I44" s="39">
        <v>3292</v>
      </c>
      <c r="J44" s="22" t="s">
        <v>50</v>
      </c>
      <c r="K44" s="30">
        <v>17851</v>
      </c>
      <c r="L44" s="24"/>
      <c r="M44" s="24"/>
      <c r="N44" s="24"/>
      <c r="O44" s="24"/>
      <c r="P44" s="24"/>
      <c r="Q44" s="48"/>
      <c r="R44" s="24"/>
      <c r="S44" s="25"/>
    </row>
    <row r="45" spans="1:21" ht="14.1" customHeight="1" x14ac:dyDescent="0.25">
      <c r="A45" s="39">
        <v>3293</v>
      </c>
      <c r="B45" s="22" t="s">
        <v>51</v>
      </c>
      <c r="C45" s="27">
        <v>218</v>
      </c>
      <c r="D45" s="27">
        <v>5500</v>
      </c>
      <c r="E45" s="111">
        <v>1500</v>
      </c>
      <c r="F45" s="106">
        <v>1497</v>
      </c>
      <c r="G45" s="28">
        <f t="shared" si="4"/>
        <v>686.69724770642199</v>
      </c>
      <c r="H45" s="29">
        <f t="shared" si="5"/>
        <v>99.8</v>
      </c>
      <c r="I45" s="39">
        <v>3293</v>
      </c>
      <c r="J45" s="22" t="s">
        <v>51</v>
      </c>
      <c r="K45" s="30">
        <v>1497</v>
      </c>
      <c r="L45" s="24"/>
      <c r="M45" s="24"/>
      <c r="N45" s="24"/>
      <c r="O45" s="24"/>
      <c r="P45" s="24"/>
      <c r="Q45" s="48"/>
      <c r="R45" s="24"/>
      <c r="S45" s="25"/>
    </row>
    <row r="46" spans="1:21" ht="14.1" customHeight="1" x14ac:dyDescent="0.25">
      <c r="A46" s="39">
        <v>3294</v>
      </c>
      <c r="B46" s="22" t="s">
        <v>52</v>
      </c>
      <c r="C46" s="27">
        <v>250</v>
      </c>
      <c r="D46" s="27">
        <v>7000</v>
      </c>
      <c r="E46" s="111">
        <v>1000</v>
      </c>
      <c r="F46" s="106">
        <v>1000</v>
      </c>
      <c r="G46" s="28">
        <f t="shared" si="4"/>
        <v>400</v>
      </c>
      <c r="H46" s="29">
        <f t="shared" si="5"/>
        <v>100</v>
      </c>
      <c r="I46" s="39">
        <v>3294</v>
      </c>
      <c r="J46" s="22" t="s">
        <v>52</v>
      </c>
      <c r="K46" s="24">
        <v>0</v>
      </c>
      <c r="L46" s="24"/>
      <c r="M46" s="30"/>
      <c r="N46" s="24">
        <v>1000</v>
      </c>
      <c r="O46" s="24"/>
      <c r="P46" s="24"/>
      <c r="Q46" s="48"/>
      <c r="R46" s="24"/>
      <c r="S46" s="25"/>
    </row>
    <row r="47" spans="1:21" ht="14.1" customHeight="1" x14ac:dyDescent="0.25">
      <c r="A47" s="39">
        <v>3295</v>
      </c>
      <c r="B47" s="22" t="s">
        <v>53</v>
      </c>
      <c r="C47" s="27">
        <v>2283</v>
      </c>
      <c r="D47" s="27">
        <v>5000</v>
      </c>
      <c r="E47" s="111">
        <v>1000</v>
      </c>
      <c r="F47" s="106">
        <v>1000</v>
      </c>
      <c r="G47" s="28">
        <f t="shared" si="4"/>
        <v>43.802014892685065</v>
      </c>
      <c r="H47" s="29">
        <f t="shared" si="5"/>
        <v>100</v>
      </c>
      <c r="I47" s="39">
        <v>3295</v>
      </c>
      <c r="J47" s="22" t="s">
        <v>53</v>
      </c>
      <c r="K47" s="30">
        <v>0</v>
      </c>
      <c r="L47" s="24"/>
      <c r="M47" s="30"/>
      <c r="N47" s="24">
        <v>1000</v>
      </c>
      <c r="O47" s="24"/>
      <c r="P47" s="24"/>
      <c r="Q47" s="48"/>
      <c r="R47" s="24"/>
      <c r="S47" s="25"/>
    </row>
    <row r="48" spans="1:21" ht="14.1" customHeight="1" x14ac:dyDescent="0.25">
      <c r="A48" s="39">
        <v>3296</v>
      </c>
      <c r="B48" s="22" t="s">
        <v>99</v>
      </c>
      <c r="C48" s="27"/>
      <c r="D48" s="27"/>
      <c r="E48" s="111">
        <v>15060</v>
      </c>
      <c r="F48" s="106">
        <v>15059</v>
      </c>
      <c r="G48" s="28"/>
      <c r="H48" s="29">
        <f t="shared" si="5"/>
        <v>99.99335989375831</v>
      </c>
      <c r="I48" s="39">
        <v>3296</v>
      </c>
      <c r="J48" s="22" t="s">
        <v>106</v>
      </c>
      <c r="K48" s="30"/>
      <c r="L48" s="24"/>
      <c r="M48" s="30"/>
      <c r="N48" s="24"/>
      <c r="O48" s="30">
        <v>15059</v>
      </c>
      <c r="P48" s="24"/>
      <c r="Q48" s="48"/>
      <c r="R48" s="24"/>
      <c r="S48" s="25"/>
    </row>
    <row r="49" spans="1:19" ht="14.1" customHeight="1" x14ac:dyDescent="0.25">
      <c r="A49" s="39">
        <v>3299</v>
      </c>
      <c r="B49" s="102" t="s">
        <v>49</v>
      </c>
      <c r="C49" s="27">
        <v>0</v>
      </c>
      <c r="D49" s="27">
        <v>13617</v>
      </c>
      <c r="E49" s="111">
        <v>3300</v>
      </c>
      <c r="F49" s="106">
        <v>3304</v>
      </c>
      <c r="G49" s="28" t="e">
        <f>(F49/C49*100)</f>
        <v>#DIV/0!</v>
      </c>
      <c r="H49" s="29">
        <f t="shared" si="5"/>
        <v>100.12121212121212</v>
      </c>
      <c r="I49" s="39">
        <v>3299</v>
      </c>
      <c r="J49" s="44" t="s">
        <v>49</v>
      </c>
      <c r="K49" s="30">
        <v>1004</v>
      </c>
      <c r="L49" s="24"/>
      <c r="M49" s="30"/>
      <c r="N49" s="30">
        <v>2300</v>
      </c>
      <c r="O49" s="24"/>
      <c r="P49" s="24"/>
      <c r="Q49" s="48"/>
      <c r="R49" s="24"/>
      <c r="S49" s="25"/>
    </row>
    <row r="50" spans="1:19" ht="14.1" customHeight="1" x14ac:dyDescent="0.25">
      <c r="A50" s="21">
        <v>34</v>
      </c>
      <c r="B50" s="31" t="s">
        <v>54</v>
      </c>
      <c r="C50" s="46">
        <f>SUM(C51:C52)</f>
        <v>5800</v>
      </c>
      <c r="D50" s="46">
        <f>SUM(D51)</f>
        <v>7500</v>
      </c>
      <c r="E50" s="58">
        <f>SUM(E51:E52)</f>
        <v>15704</v>
      </c>
      <c r="F50" s="58">
        <f>SUM(F51:F52)</f>
        <v>15779</v>
      </c>
      <c r="G50" s="28">
        <f t="shared" si="4"/>
        <v>272.05172413793105</v>
      </c>
      <c r="H50" s="29">
        <f t="shared" si="5"/>
        <v>100.47758532857871</v>
      </c>
      <c r="I50" s="21">
        <v>34</v>
      </c>
      <c r="J50" s="31" t="s">
        <v>54</v>
      </c>
      <c r="K50" s="35">
        <f>SUM(K51:K52)</f>
        <v>7500</v>
      </c>
      <c r="L50" s="35">
        <f>SUM(L51:L52)</f>
        <v>2</v>
      </c>
      <c r="M50" s="24"/>
      <c r="N50" s="121"/>
      <c r="O50" s="121">
        <f>SUM(O52)</f>
        <v>8279</v>
      </c>
      <c r="P50" s="24"/>
      <c r="Q50" s="48"/>
      <c r="R50" s="24"/>
      <c r="S50" s="25"/>
    </row>
    <row r="51" spans="1:19" ht="14.1" customHeight="1" x14ac:dyDescent="0.25">
      <c r="A51" s="39">
        <v>3431</v>
      </c>
      <c r="B51" s="22" t="s">
        <v>55</v>
      </c>
      <c r="C51" s="47">
        <v>5800</v>
      </c>
      <c r="D51" s="47">
        <v>7500</v>
      </c>
      <c r="E51" s="111">
        <v>7500</v>
      </c>
      <c r="F51" s="111">
        <v>7500</v>
      </c>
      <c r="G51" s="28">
        <f t="shared" si="4"/>
        <v>129.31034482758622</v>
      </c>
      <c r="H51" s="29">
        <f t="shared" si="5"/>
        <v>100</v>
      </c>
      <c r="I51" s="39">
        <v>3431</v>
      </c>
      <c r="J51" s="22" t="s">
        <v>55</v>
      </c>
      <c r="K51" s="30">
        <v>7500</v>
      </c>
      <c r="L51" s="24"/>
      <c r="M51" s="24"/>
      <c r="N51" s="24"/>
      <c r="O51" s="24"/>
      <c r="P51" s="24"/>
      <c r="Q51" s="48"/>
      <c r="R51" s="24"/>
      <c r="S51" s="25"/>
    </row>
    <row r="52" spans="1:19" ht="14.1" customHeight="1" x14ac:dyDescent="0.25">
      <c r="A52" s="39">
        <v>3433</v>
      </c>
      <c r="B52" s="22" t="s">
        <v>56</v>
      </c>
      <c r="C52" s="47">
        <v>0</v>
      </c>
      <c r="D52" s="47">
        <v>100</v>
      </c>
      <c r="E52" s="111">
        <v>8204</v>
      </c>
      <c r="F52" s="111">
        <v>8279</v>
      </c>
      <c r="G52" s="28"/>
      <c r="H52" s="29">
        <f t="shared" si="5"/>
        <v>100.91418820087763</v>
      </c>
      <c r="I52" s="39">
        <v>3433</v>
      </c>
      <c r="J52" s="22" t="s">
        <v>56</v>
      </c>
      <c r="K52" s="30"/>
      <c r="L52" s="24">
        <v>2</v>
      </c>
      <c r="M52" s="24"/>
      <c r="N52" s="30"/>
      <c r="O52" s="30">
        <v>8279</v>
      </c>
      <c r="P52" s="24"/>
      <c r="Q52" s="48"/>
      <c r="R52" s="24"/>
      <c r="S52" s="25"/>
    </row>
    <row r="53" spans="1:19" ht="14.1" customHeight="1" x14ac:dyDescent="0.25">
      <c r="A53" s="39"/>
      <c r="B53" s="60" t="s">
        <v>57</v>
      </c>
      <c r="C53" s="34">
        <f>(C16+C20+C50)</f>
        <v>2107147</v>
      </c>
      <c r="D53" s="46">
        <f>(D16+D20+D50)</f>
        <v>2624212</v>
      </c>
      <c r="E53" s="58">
        <f>(E16+E20+E50)</f>
        <v>2583520</v>
      </c>
      <c r="F53" s="58">
        <f>(F16+F20+F50)</f>
        <v>2567061</v>
      </c>
      <c r="G53" s="28">
        <f>(F53/C53*100)</f>
        <v>121.82638420575309</v>
      </c>
      <c r="H53" s="29">
        <f>F53/E53*100</f>
        <v>99.362923453273055</v>
      </c>
      <c r="I53" s="49"/>
      <c r="J53" s="50" t="s">
        <v>58</v>
      </c>
      <c r="K53" s="35">
        <f>(K21+K26+K33+K43+K50)</f>
        <v>504193</v>
      </c>
      <c r="L53" s="35">
        <f>(L21+L26+L33+L43+L50)</f>
        <v>5524</v>
      </c>
      <c r="M53" s="35">
        <f>(M21+M26+M33+M43+M50)</f>
        <v>0</v>
      </c>
      <c r="N53" s="35">
        <f>(N21+N26+N33+N43+N50)</f>
        <v>295464</v>
      </c>
      <c r="O53" s="35">
        <f>(O16)</f>
        <v>1754464</v>
      </c>
      <c r="P53" s="35">
        <f>(P21+P26+P33+P43+P50)</f>
        <v>0</v>
      </c>
      <c r="Q53" s="112">
        <f>(Q21+Q26+Q33+Q43+Q50)</f>
        <v>5976</v>
      </c>
      <c r="R53" s="35">
        <f>(R21+R26+R33+R43+R50)</f>
        <v>1440</v>
      </c>
      <c r="S53" s="36">
        <f>SUM(K53:R53)</f>
        <v>2567061</v>
      </c>
    </row>
    <row r="54" spans="1:19" ht="14.1" customHeight="1" x14ac:dyDescent="0.25">
      <c r="A54" s="39"/>
      <c r="B54" s="22" t="s">
        <v>59</v>
      </c>
      <c r="C54" s="47"/>
      <c r="D54" s="47"/>
      <c r="E54" s="111"/>
      <c r="F54" s="111">
        <v>189846</v>
      </c>
      <c r="G54" s="28"/>
      <c r="H54" s="29"/>
      <c r="I54" s="49"/>
      <c r="J54" s="50" t="s">
        <v>60</v>
      </c>
      <c r="K54" s="30">
        <f>SUM(K14-K53)</f>
        <v>149913</v>
      </c>
      <c r="L54" s="30">
        <f>(L14-L28)</f>
        <v>18574</v>
      </c>
      <c r="M54" s="30">
        <f>(M14-M53)</f>
        <v>0</v>
      </c>
      <c r="N54" s="30">
        <f>(N14-N53)</f>
        <v>24771</v>
      </c>
      <c r="O54" s="30">
        <f>(O14-O53)</f>
        <v>1500</v>
      </c>
      <c r="P54" s="30">
        <f>(P14-P53)</f>
        <v>1066</v>
      </c>
      <c r="Q54" s="126"/>
      <c r="R54" s="30">
        <f>(R14-R53)</f>
        <v>0</v>
      </c>
      <c r="S54" s="25"/>
    </row>
    <row r="55" spans="1:19" ht="14.1" customHeight="1" x14ac:dyDescent="0.25">
      <c r="A55" s="39"/>
      <c r="B55" s="22" t="s">
        <v>61</v>
      </c>
      <c r="C55" s="47">
        <v>-120684</v>
      </c>
      <c r="D55" s="47"/>
      <c r="E55" s="111"/>
      <c r="F55" s="111">
        <v>0</v>
      </c>
      <c r="G55" s="28"/>
      <c r="H55" s="29"/>
      <c r="I55" s="49"/>
      <c r="J55" s="50" t="s">
        <v>62</v>
      </c>
      <c r="K55" s="30"/>
      <c r="L55" s="30"/>
      <c r="M55" s="30">
        <f>(M14-M53)</f>
        <v>0</v>
      </c>
      <c r="N55" s="30"/>
      <c r="O55" s="24"/>
      <c r="P55" s="24"/>
      <c r="Q55" s="48" t="s">
        <v>1</v>
      </c>
      <c r="R55" s="24"/>
      <c r="S55" s="25"/>
    </row>
    <row r="56" spans="1:19" ht="14.1" customHeight="1" x14ac:dyDescent="0.25">
      <c r="A56" s="51">
        <v>92211.21</v>
      </c>
      <c r="B56" s="52" t="s">
        <v>63</v>
      </c>
      <c r="C56" s="47">
        <v>418973</v>
      </c>
      <c r="D56" s="47"/>
      <c r="E56" s="111"/>
      <c r="F56" s="111">
        <v>255137</v>
      </c>
      <c r="G56" s="28"/>
      <c r="H56" s="29"/>
      <c r="I56" s="51">
        <v>92211.21</v>
      </c>
      <c r="J56" s="52" t="s">
        <v>63</v>
      </c>
      <c r="K56" s="24"/>
      <c r="L56" s="30"/>
      <c r="M56" s="30"/>
      <c r="N56" s="24">
        <v>0</v>
      </c>
      <c r="O56" s="24"/>
      <c r="P56" s="24"/>
      <c r="Q56" s="48"/>
      <c r="R56" s="24"/>
      <c r="S56" s="25"/>
    </row>
    <row r="57" spans="1:19" ht="14.1" customHeight="1" x14ac:dyDescent="0.25">
      <c r="A57" s="51">
        <v>96</v>
      </c>
      <c r="B57" s="52" t="s">
        <v>64</v>
      </c>
      <c r="C57" s="47">
        <v>19525</v>
      </c>
      <c r="D57" s="47"/>
      <c r="E57" s="111"/>
      <c r="F57" s="111">
        <v>1124</v>
      </c>
      <c r="G57" s="28"/>
      <c r="H57" s="29"/>
      <c r="I57" s="51">
        <v>96</v>
      </c>
      <c r="J57" s="52" t="s">
        <v>64</v>
      </c>
      <c r="K57" s="24"/>
      <c r="L57" s="24"/>
      <c r="M57" s="24"/>
      <c r="N57" s="24">
        <v>0</v>
      </c>
      <c r="O57" s="53"/>
      <c r="P57" s="50"/>
      <c r="Q57" s="48"/>
      <c r="R57" s="24"/>
      <c r="S57" s="25"/>
    </row>
    <row r="58" spans="1:19" ht="14.1" customHeight="1" x14ac:dyDescent="0.25">
      <c r="A58" s="51">
        <v>9661</v>
      </c>
      <c r="B58" s="52" t="s">
        <v>65</v>
      </c>
      <c r="C58" s="47">
        <v>18265</v>
      </c>
      <c r="D58" s="47"/>
      <c r="E58" s="111"/>
      <c r="F58" s="111">
        <v>136</v>
      </c>
      <c r="G58" s="28"/>
      <c r="H58" s="29"/>
      <c r="I58" s="51">
        <v>9661</v>
      </c>
      <c r="J58" s="52" t="s">
        <v>65</v>
      </c>
      <c r="K58" s="54"/>
      <c r="L58" s="54"/>
      <c r="M58" s="54"/>
      <c r="N58" s="54">
        <v>0</v>
      </c>
      <c r="O58" s="55"/>
      <c r="P58" s="56"/>
      <c r="Q58" s="127"/>
      <c r="R58" s="54"/>
      <c r="S58" s="57"/>
    </row>
    <row r="59" spans="1:19" ht="14.1" customHeight="1" x14ac:dyDescent="0.25">
      <c r="A59" s="39"/>
      <c r="B59" s="22"/>
      <c r="C59" s="27"/>
      <c r="D59" s="47"/>
      <c r="E59" s="111"/>
      <c r="F59" s="111"/>
      <c r="G59" s="28"/>
      <c r="H59" s="29"/>
      <c r="I59" s="39"/>
      <c r="J59" s="22"/>
      <c r="K59" s="30"/>
      <c r="L59" s="24"/>
      <c r="M59" s="24"/>
      <c r="N59" s="24"/>
      <c r="O59" s="52"/>
      <c r="P59" s="52"/>
      <c r="Q59" s="48"/>
      <c r="R59" s="24"/>
      <c r="S59" s="25"/>
    </row>
    <row r="60" spans="1:19" ht="14.1" customHeight="1" x14ac:dyDescent="0.25">
      <c r="A60" s="21">
        <v>4</v>
      </c>
      <c r="B60" s="31" t="s">
        <v>66</v>
      </c>
      <c r="C60" s="58">
        <f>(C61)</f>
        <v>43152</v>
      </c>
      <c r="D60" s="46">
        <f>(D62+D67+D68)</f>
        <v>197500</v>
      </c>
      <c r="E60" s="58">
        <f>SUM(E63:E67)</f>
        <v>112500</v>
      </c>
      <c r="F60" s="58">
        <f>SUM(F63:F67)</f>
        <v>112471</v>
      </c>
      <c r="G60" s="28">
        <f>(F60/C60*100)</f>
        <v>260.63913607712277</v>
      </c>
      <c r="H60" s="29">
        <f>F60/E60*100</f>
        <v>99.974222222222224</v>
      </c>
      <c r="I60" s="21">
        <v>4</v>
      </c>
      <c r="J60" s="31" t="s">
        <v>66</v>
      </c>
      <c r="K60" s="24"/>
      <c r="L60" s="24"/>
      <c r="M60" s="24"/>
      <c r="N60" s="24"/>
      <c r="O60" s="52"/>
      <c r="P60" s="52"/>
      <c r="Q60" s="48"/>
      <c r="R60" s="24"/>
      <c r="S60" s="25"/>
    </row>
    <row r="61" spans="1:19" ht="14.1" customHeight="1" x14ac:dyDescent="0.25">
      <c r="A61" s="21">
        <v>42</v>
      </c>
      <c r="B61" s="31" t="s">
        <v>67</v>
      </c>
      <c r="C61" s="46">
        <f>SUM(C63:C67)</f>
        <v>43152</v>
      </c>
      <c r="D61" s="46">
        <f>(D62+D67+D68)</f>
        <v>197500</v>
      </c>
      <c r="E61" s="58">
        <f>SUM(E63:E67)</f>
        <v>112500</v>
      </c>
      <c r="F61" s="58">
        <f>SUM(F63:F67)</f>
        <v>112471</v>
      </c>
      <c r="G61" s="28">
        <f>(F61/C61*100)</f>
        <v>260.63913607712277</v>
      </c>
      <c r="H61" s="29">
        <f>F61/E61*100</f>
        <v>99.974222222222224</v>
      </c>
      <c r="I61" s="21">
        <v>42</v>
      </c>
      <c r="J61" s="31" t="s">
        <v>67</v>
      </c>
      <c r="K61" s="24"/>
      <c r="L61" s="24"/>
      <c r="M61" s="45"/>
      <c r="N61" s="24"/>
      <c r="O61" s="24"/>
      <c r="P61" s="24"/>
      <c r="Q61" s="48"/>
      <c r="R61" s="24"/>
      <c r="S61" s="25"/>
    </row>
    <row r="62" spans="1:19" ht="14.1" customHeight="1" x14ac:dyDescent="0.25">
      <c r="A62" s="39">
        <v>422</v>
      </c>
      <c r="B62" s="22" t="s">
        <v>68</v>
      </c>
      <c r="C62" s="47">
        <v>41815</v>
      </c>
      <c r="D62" s="46">
        <f>SUM(D63:D66)</f>
        <v>110000</v>
      </c>
      <c r="E62" s="58">
        <f>SUM(E63:E66)</f>
        <v>109950</v>
      </c>
      <c r="F62" s="111">
        <v>109939</v>
      </c>
      <c r="G62" s="28">
        <f>(F62/C62*100)</f>
        <v>262.91761329666389</v>
      </c>
      <c r="H62" s="29">
        <f>F62/E62*100</f>
        <v>99.989995452478396</v>
      </c>
      <c r="I62" s="21">
        <v>422</v>
      </c>
      <c r="J62" s="31" t="s">
        <v>68</v>
      </c>
      <c r="K62" s="24"/>
      <c r="L62" s="24"/>
      <c r="M62" s="24"/>
      <c r="N62" s="35">
        <f>SUM(N63:N67)</f>
        <v>17500</v>
      </c>
      <c r="O62" s="35">
        <f t="shared" ref="O62:Q62" si="6">SUM(O63:O67)</f>
        <v>0</v>
      </c>
      <c r="P62" s="35">
        <f t="shared" si="6"/>
        <v>0</v>
      </c>
      <c r="Q62" s="112">
        <f t="shared" si="6"/>
        <v>94971</v>
      </c>
      <c r="R62" s="24"/>
      <c r="S62" s="25"/>
    </row>
    <row r="63" spans="1:19" ht="14.1" customHeight="1" x14ac:dyDescent="0.25">
      <c r="A63" s="39">
        <v>4221</v>
      </c>
      <c r="B63" s="22" t="s">
        <v>69</v>
      </c>
      <c r="C63" s="47">
        <v>24020</v>
      </c>
      <c r="D63" s="47">
        <v>30000</v>
      </c>
      <c r="E63" s="111">
        <v>29950</v>
      </c>
      <c r="F63" s="111">
        <v>7538</v>
      </c>
      <c r="G63" s="28">
        <f t="shared" ref="G63:G66" si="7">(F63/C63*100)</f>
        <v>31.382181515403829</v>
      </c>
      <c r="H63" s="29"/>
      <c r="I63" s="39">
        <v>4221</v>
      </c>
      <c r="J63" s="22" t="s">
        <v>69</v>
      </c>
      <c r="K63" s="24"/>
      <c r="L63" s="24" t="s">
        <v>1</v>
      </c>
      <c r="M63" s="24"/>
      <c r="N63" s="30">
        <v>7513</v>
      </c>
      <c r="P63" s="24"/>
      <c r="Q63" s="48">
        <v>25</v>
      </c>
      <c r="R63" s="24"/>
      <c r="S63" s="25"/>
    </row>
    <row r="64" spans="1:19" ht="14.1" customHeight="1" x14ac:dyDescent="0.25">
      <c r="A64" s="39">
        <v>4222</v>
      </c>
      <c r="B64" s="22" t="s">
        <v>108</v>
      </c>
      <c r="C64" s="47"/>
      <c r="D64" s="47"/>
      <c r="E64" s="111"/>
      <c r="F64" s="111">
        <v>161</v>
      </c>
      <c r="G64" s="28" t="e">
        <f t="shared" si="7"/>
        <v>#DIV/0!</v>
      </c>
      <c r="H64" s="29"/>
      <c r="I64" s="39">
        <v>4222</v>
      </c>
      <c r="J64" s="22" t="s">
        <v>108</v>
      </c>
      <c r="K64" s="24"/>
      <c r="L64" s="24"/>
      <c r="M64" s="24"/>
      <c r="N64" s="30">
        <v>161</v>
      </c>
      <c r="P64" s="24"/>
      <c r="Q64" s="48"/>
      <c r="R64" s="24"/>
      <c r="S64" s="25"/>
    </row>
    <row r="65" spans="1:19" ht="14.1" customHeight="1" x14ac:dyDescent="0.25">
      <c r="A65" s="39">
        <v>4226</v>
      </c>
      <c r="B65" s="22" t="s">
        <v>109</v>
      </c>
      <c r="C65" s="47"/>
      <c r="D65" s="47"/>
      <c r="E65" s="111"/>
      <c r="F65" s="111">
        <v>27375</v>
      </c>
      <c r="G65" s="28" t="e">
        <f t="shared" si="7"/>
        <v>#DIV/0!</v>
      </c>
      <c r="H65" s="29"/>
      <c r="I65" s="39">
        <v>4226</v>
      </c>
      <c r="J65" s="22" t="s">
        <v>109</v>
      </c>
      <c r="K65" s="24"/>
      <c r="L65" s="24"/>
      <c r="M65" s="24"/>
      <c r="N65" s="30"/>
      <c r="P65" s="24"/>
      <c r="Q65" s="48">
        <v>27375</v>
      </c>
      <c r="R65" s="24"/>
      <c r="S65" s="25"/>
    </row>
    <row r="66" spans="1:19" ht="14.1" customHeight="1" x14ac:dyDescent="0.25">
      <c r="A66" s="39">
        <v>4227</v>
      </c>
      <c r="B66" s="22" t="s">
        <v>70</v>
      </c>
      <c r="C66" s="47">
        <v>17795</v>
      </c>
      <c r="D66" s="47">
        <v>80000</v>
      </c>
      <c r="E66" s="111">
        <v>80000</v>
      </c>
      <c r="F66" s="111">
        <v>74865</v>
      </c>
      <c r="G66" s="28">
        <f t="shared" si="7"/>
        <v>420.708064062939</v>
      </c>
      <c r="H66" s="29"/>
      <c r="I66" s="39">
        <v>4227</v>
      </c>
      <c r="J66" s="22" t="s">
        <v>70</v>
      </c>
      <c r="K66" s="24"/>
      <c r="L66" s="24"/>
      <c r="M66" s="24"/>
      <c r="N66" s="30">
        <v>7294</v>
      </c>
      <c r="P66" s="24"/>
      <c r="Q66" s="48">
        <v>67571</v>
      </c>
      <c r="R66" s="24"/>
      <c r="S66" s="25"/>
    </row>
    <row r="67" spans="1:19" ht="14.1" customHeight="1" x14ac:dyDescent="0.25">
      <c r="A67" s="39">
        <v>4241</v>
      </c>
      <c r="B67" s="22" t="s">
        <v>100</v>
      </c>
      <c r="C67" s="23">
        <v>1337</v>
      </c>
      <c r="D67" s="47">
        <v>2500</v>
      </c>
      <c r="E67" s="111">
        <v>2550</v>
      </c>
      <c r="F67" s="108">
        <v>2532</v>
      </c>
      <c r="G67" s="28">
        <f>(F67/C67*100)</f>
        <v>189.3792071802543</v>
      </c>
      <c r="H67" s="29">
        <f>F67/E67*100</f>
        <v>99.294117647058826</v>
      </c>
      <c r="I67" s="39">
        <v>424</v>
      </c>
      <c r="J67" s="22" t="s">
        <v>100</v>
      </c>
      <c r="K67" s="24"/>
      <c r="L67" s="24"/>
      <c r="M67" s="24"/>
      <c r="N67" s="24">
        <v>2532</v>
      </c>
      <c r="O67" s="24"/>
      <c r="P67" s="24"/>
      <c r="Q67" s="126"/>
      <c r="R67" s="24"/>
      <c r="S67" s="25"/>
    </row>
    <row r="68" spans="1:19" ht="14.1" customHeight="1" x14ac:dyDescent="0.25">
      <c r="A68" s="39">
        <v>4511</v>
      </c>
      <c r="B68" s="22" t="s">
        <v>71</v>
      </c>
      <c r="C68" s="23"/>
      <c r="D68" s="47">
        <v>85000</v>
      </c>
      <c r="E68" s="111">
        <v>0</v>
      </c>
      <c r="F68" s="108"/>
      <c r="G68" s="28"/>
      <c r="H68" s="29"/>
      <c r="I68" s="39">
        <v>4511</v>
      </c>
      <c r="J68" s="22" t="s">
        <v>71</v>
      </c>
      <c r="K68" s="24"/>
      <c r="L68" s="24"/>
      <c r="M68" s="24"/>
      <c r="N68" s="24"/>
      <c r="O68" s="24"/>
      <c r="P68" s="24"/>
      <c r="Q68" s="126"/>
      <c r="R68" s="24"/>
      <c r="S68" s="25"/>
    </row>
    <row r="69" spans="1:19" ht="14.1" customHeight="1" x14ac:dyDescent="0.25">
      <c r="A69" s="59"/>
      <c r="B69" s="60" t="s">
        <v>72</v>
      </c>
      <c r="C69" s="61">
        <f>(C62+C67)</f>
        <v>43152</v>
      </c>
      <c r="D69" s="33">
        <f>(D62+D67+D68)</f>
        <v>197500</v>
      </c>
      <c r="E69" s="107">
        <f>(E61)</f>
        <v>112500</v>
      </c>
      <c r="F69" s="107">
        <f>(F62+F67)</f>
        <v>112471</v>
      </c>
      <c r="G69" s="28">
        <f>(F69/C69*100)</f>
        <v>260.63913607712277</v>
      </c>
      <c r="H69" s="29">
        <f>F69/E69*100</f>
        <v>99.974222222222224</v>
      </c>
      <c r="I69" s="59"/>
      <c r="J69" s="60" t="s">
        <v>72</v>
      </c>
      <c r="K69" s="35"/>
      <c r="L69" s="24"/>
      <c r="M69" s="30"/>
      <c r="N69" s="45">
        <f>(N62)</f>
        <v>17500</v>
      </c>
      <c r="O69" s="45"/>
      <c r="P69" s="45"/>
      <c r="Q69" s="113">
        <f>(Q62)</f>
        <v>94971</v>
      </c>
      <c r="R69" s="24"/>
      <c r="S69" s="25"/>
    </row>
    <row r="70" spans="1:19" ht="14.1" customHeight="1" x14ac:dyDescent="0.25">
      <c r="A70" s="49">
        <v>92212</v>
      </c>
      <c r="B70" s="50" t="s">
        <v>73</v>
      </c>
      <c r="C70" s="24"/>
      <c r="D70" s="24"/>
      <c r="E70" s="48"/>
      <c r="F70" s="48"/>
      <c r="G70" s="24"/>
      <c r="H70" s="25"/>
      <c r="I70" s="49">
        <v>92212</v>
      </c>
      <c r="J70" s="50" t="s">
        <v>73</v>
      </c>
      <c r="K70" s="24"/>
      <c r="L70" s="24"/>
      <c r="M70" s="24"/>
      <c r="N70" s="24"/>
      <c r="O70" s="24"/>
      <c r="P70" s="24"/>
      <c r="Q70" s="48"/>
      <c r="R70" s="24"/>
      <c r="S70" s="25"/>
    </row>
    <row r="71" spans="1:19" ht="14.1" customHeight="1" x14ac:dyDescent="0.25">
      <c r="A71" s="49">
        <v>92222</v>
      </c>
      <c r="B71" s="50" t="s">
        <v>74</v>
      </c>
      <c r="C71" s="24"/>
      <c r="D71" s="24"/>
      <c r="E71" s="48"/>
      <c r="F71" s="48"/>
      <c r="G71" s="24"/>
      <c r="H71" s="25"/>
      <c r="I71" s="49">
        <v>92222</v>
      </c>
      <c r="J71" s="50" t="s">
        <v>74</v>
      </c>
      <c r="K71" s="24"/>
      <c r="L71" s="24"/>
      <c r="M71" s="24"/>
      <c r="N71" s="24"/>
      <c r="O71" s="24"/>
      <c r="P71" s="24"/>
      <c r="Q71" s="48"/>
      <c r="R71" s="24"/>
      <c r="S71" s="25"/>
    </row>
    <row r="72" spans="1:19" ht="14.1" customHeight="1" x14ac:dyDescent="0.25">
      <c r="A72" s="49"/>
      <c r="B72" s="50" t="s">
        <v>75</v>
      </c>
      <c r="C72" s="35">
        <f>(C14)</f>
        <v>1986463</v>
      </c>
      <c r="D72" s="35">
        <f>D14</f>
        <v>2821812</v>
      </c>
      <c r="E72" s="112">
        <f>(E14)</f>
        <v>2696020</v>
      </c>
      <c r="F72" s="112">
        <f>(F14)</f>
        <v>2756907</v>
      </c>
      <c r="G72" s="24"/>
      <c r="H72" s="25"/>
      <c r="I72" s="49"/>
      <c r="J72" s="50" t="s">
        <v>75</v>
      </c>
      <c r="K72" s="35">
        <f t="shared" ref="K72:R72" si="8">(K14)</f>
        <v>654106</v>
      </c>
      <c r="L72" s="35">
        <f>(L14)</f>
        <v>24096</v>
      </c>
      <c r="M72" s="35">
        <f t="shared" si="8"/>
        <v>0</v>
      </c>
      <c r="N72" s="35">
        <f t="shared" si="8"/>
        <v>320235</v>
      </c>
      <c r="O72" s="35">
        <f>(O14)</f>
        <v>1755964</v>
      </c>
      <c r="P72" s="35">
        <f t="shared" si="8"/>
        <v>1066</v>
      </c>
      <c r="Q72" s="112">
        <f t="shared" si="8"/>
        <v>0</v>
      </c>
      <c r="R72" s="62">
        <f t="shared" si="8"/>
        <v>1440</v>
      </c>
      <c r="S72" s="36">
        <f>SUM(K72:R72)</f>
        <v>2756907</v>
      </c>
    </row>
    <row r="73" spans="1:19" ht="14.1" customHeight="1" x14ac:dyDescent="0.25">
      <c r="A73" s="63"/>
      <c r="B73" s="64" t="s">
        <v>76</v>
      </c>
      <c r="C73" s="35">
        <f>(C53+C69)</f>
        <v>2150299</v>
      </c>
      <c r="D73" s="35">
        <f>(D16+D20+D50+D61)</f>
        <v>2821712</v>
      </c>
      <c r="E73" s="112">
        <f>(E53+E69)</f>
        <v>2696020</v>
      </c>
      <c r="F73" s="112">
        <f>(F53+F69)</f>
        <v>2679532</v>
      </c>
      <c r="G73" s="24"/>
      <c r="H73" s="25"/>
      <c r="I73" s="63"/>
      <c r="J73" s="64" t="s">
        <v>76</v>
      </c>
      <c r="K73" s="30">
        <f t="shared" ref="K73:Q73" si="9">(K53)</f>
        <v>504193</v>
      </c>
      <c r="L73" s="30">
        <f t="shared" si="9"/>
        <v>5524</v>
      </c>
      <c r="M73" s="30">
        <f t="shared" si="9"/>
        <v>0</v>
      </c>
      <c r="N73" s="30">
        <f t="shared" si="9"/>
        <v>295464</v>
      </c>
      <c r="O73" s="30">
        <f t="shared" si="9"/>
        <v>1754464</v>
      </c>
      <c r="P73" s="30">
        <f t="shared" si="9"/>
        <v>0</v>
      </c>
      <c r="Q73" s="126">
        <f t="shared" si="9"/>
        <v>5976</v>
      </c>
      <c r="R73" s="30">
        <f>(R27)</f>
        <v>1440</v>
      </c>
      <c r="S73" s="36">
        <f>SUM(K73:R73)</f>
        <v>2567061</v>
      </c>
    </row>
    <row r="74" spans="1:19" ht="14.1" customHeight="1" x14ac:dyDescent="0.25">
      <c r="A74" s="65"/>
      <c r="B74" s="64" t="s">
        <v>77</v>
      </c>
      <c r="C74" s="35"/>
      <c r="D74" s="45">
        <v>0</v>
      </c>
      <c r="E74" s="112">
        <v>0</v>
      </c>
      <c r="F74" s="112">
        <f>SUM(F72-F73)</f>
        <v>77375</v>
      </c>
      <c r="G74" s="24"/>
      <c r="H74" s="25"/>
      <c r="I74" s="65"/>
      <c r="J74" s="64" t="s">
        <v>77</v>
      </c>
      <c r="K74" s="30">
        <f>(K72-K73)</f>
        <v>149913</v>
      </c>
      <c r="L74" s="30"/>
      <c r="M74" s="30">
        <f>(M72-M73)</f>
        <v>0</v>
      </c>
      <c r="N74" s="30">
        <f>(N72-N73)</f>
        <v>24771</v>
      </c>
      <c r="O74" s="30">
        <f>(O72-O73)</f>
        <v>1500</v>
      </c>
      <c r="P74" s="30">
        <f>(P72-P73)</f>
        <v>1066</v>
      </c>
      <c r="Q74" s="126"/>
      <c r="R74" s="30">
        <f>(R72-R73)</f>
        <v>0</v>
      </c>
      <c r="S74" s="36">
        <f>(S72-S73)</f>
        <v>189846</v>
      </c>
    </row>
    <row r="75" spans="1:19" ht="14.1" customHeight="1" x14ac:dyDescent="0.25">
      <c r="A75" s="65"/>
      <c r="B75" s="64" t="s">
        <v>78</v>
      </c>
      <c r="C75" s="35">
        <f>(C72-C73)</f>
        <v>-163836</v>
      </c>
      <c r="D75" s="45">
        <v>0</v>
      </c>
      <c r="E75" s="113">
        <v>0</v>
      </c>
      <c r="F75" s="112"/>
      <c r="G75" s="24"/>
      <c r="H75" s="25"/>
      <c r="I75" s="65"/>
      <c r="J75" s="64" t="s">
        <v>78</v>
      </c>
      <c r="K75" s="30"/>
      <c r="L75" s="24"/>
      <c r="M75" s="24"/>
      <c r="N75" s="30"/>
      <c r="O75" s="24"/>
      <c r="P75" s="24"/>
      <c r="Q75" s="126">
        <f>(Q72-Q73)</f>
        <v>-5976</v>
      </c>
      <c r="R75" s="24"/>
      <c r="S75" s="66"/>
    </row>
    <row r="76" spans="1:19" ht="14.1" customHeight="1" x14ac:dyDescent="0.25">
      <c r="A76" s="65" t="s">
        <v>79</v>
      </c>
      <c r="B76" s="64" t="s">
        <v>80</v>
      </c>
      <c r="C76" s="35">
        <f>(C56)</f>
        <v>418973</v>
      </c>
      <c r="D76" s="35"/>
      <c r="E76" s="113"/>
      <c r="F76" s="112">
        <f>(F56)</f>
        <v>255137</v>
      </c>
      <c r="G76" s="24"/>
      <c r="H76" s="25"/>
      <c r="I76" s="65" t="s">
        <v>79</v>
      </c>
      <c r="J76" s="64" t="s">
        <v>80</v>
      </c>
      <c r="K76" s="24"/>
      <c r="L76" s="24"/>
      <c r="M76" s="24"/>
      <c r="N76" s="24"/>
      <c r="O76" s="24"/>
      <c r="P76" s="24"/>
      <c r="Q76" s="48"/>
      <c r="R76" s="24"/>
      <c r="S76" s="25"/>
    </row>
    <row r="77" spans="1:19" ht="14.1" customHeight="1" x14ac:dyDescent="0.25">
      <c r="A77" s="65" t="s">
        <v>81</v>
      </c>
      <c r="B77" s="64" t="s">
        <v>82</v>
      </c>
      <c r="C77" s="45"/>
      <c r="D77" s="45"/>
      <c r="E77" s="113"/>
      <c r="F77" s="113">
        <v>0</v>
      </c>
      <c r="G77" s="24"/>
      <c r="H77" s="25"/>
      <c r="I77" s="65" t="s">
        <v>81</v>
      </c>
      <c r="J77" s="64" t="s">
        <v>82</v>
      </c>
      <c r="K77" s="24"/>
      <c r="L77" s="24"/>
      <c r="M77" s="24"/>
      <c r="N77" s="24"/>
      <c r="O77" s="24"/>
      <c r="P77" s="24"/>
      <c r="Q77" s="48">
        <v>0</v>
      </c>
      <c r="R77" s="24"/>
      <c r="S77" s="25"/>
    </row>
    <row r="78" spans="1:19" ht="14.1" customHeight="1" thickBot="1" x14ac:dyDescent="0.3">
      <c r="A78" s="67"/>
      <c r="B78" s="68" t="s">
        <v>83</v>
      </c>
      <c r="C78" s="69">
        <f>(C75+C76)</f>
        <v>255137</v>
      </c>
      <c r="D78" s="70" t="s">
        <v>1</v>
      </c>
      <c r="E78" s="114"/>
      <c r="F78" s="120">
        <f>SUM(F74+F76)</f>
        <v>332512</v>
      </c>
      <c r="G78" s="71"/>
      <c r="H78" s="72"/>
      <c r="I78" s="73"/>
      <c r="J78" s="50" t="s">
        <v>83</v>
      </c>
      <c r="K78" s="35">
        <f t="shared" ref="K78:R78" si="10">(K72-K73)</f>
        <v>149913</v>
      </c>
      <c r="L78" s="35">
        <f t="shared" si="10"/>
        <v>18572</v>
      </c>
      <c r="M78" s="35">
        <f t="shared" si="10"/>
        <v>0</v>
      </c>
      <c r="N78" s="35">
        <f t="shared" si="10"/>
        <v>24771</v>
      </c>
      <c r="O78" s="35">
        <f t="shared" si="10"/>
        <v>1500</v>
      </c>
      <c r="P78" s="35">
        <f t="shared" si="10"/>
        <v>1066</v>
      </c>
      <c r="Q78" s="112">
        <f t="shared" si="10"/>
        <v>-5976</v>
      </c>
      <c r="R78" s="35">
        <f t="shared" si="10"/>
        <v>0</v>
      </c>
      <c r="S78" s="74">
        <f>(K78+L78+M78+N78+O78+P78+Q78+R78)</f>
        <v>189846</v>
      </c>
    </row>
    <row r="79" spans="1:19" x14ac:dyDescent="0.25">
      <c r="A79" s="4"/>
      <c r="B79" s="4"/>
      <c r="C79" s="4"/>
      <c r="D79" s="4"/>
      <c r="E79" s="104"/>
      <c r="F79" s="104"/>
      <c r="G79" s="4"/>
      <c r="H79" s="4"/>
      <c r="I79" s="75"/>
      <c r="J79" s="76" t="s">
        <v>107</v>
      </c>
      <c r="K79" s="77">
        <f>(S78)</f>
        <v>189846</v>
      </c>
      <c r="L79" s="4"/>
      <c r="M79" s="4"/>
      <c r="N79" s="4"/>
      <c r="O79" s="4"/>
      <c r="P79" s="4"/>
      <c r="Q79" s="104"/>
      <c r="R79" s="4"/>
      <c r="S79" s="78"/>
    </row>
    <row r="80" spans="1:19" x14ac:dyDescent="0.25">
      <c r="A80" s="4"/>
      <c r="B80" s="4"/>
      <c r="C80" s="4"/>
      <c r="D80" s="4"/>
      <c r="E80" s="104"/>
      <c r="F80" s="104"/>
      <c r="G80" s="4"/>
      <c r="H80" s="4"/>
      <c r="I80" s="49">
        <v>92222</v>
      </c>
      <c r="J80" s="79" t="s">
        <v>84</v>
      </c>
      <c r="K80" s="80">
        <f>(N69+Q69)</f>
        <v>112471</v>
      </c>
      <c r="L80" s="4"/>
      <c r="M80" s="4"/>
      <c r="N80" s="4"/>
      <c r="O80" s="4"/>
      <c r="P80" s="4"/>
      <c r="Q80" s="104"/>
      <c r="R80" s="4"/>
      <c r="S80" s="78"/>
    </row>
    <row r="81" spans="1:19" x14ac:dyDescent="0.25">
      <c r="A81" s="4"/>
      <c r="B81" s="4"/>
      <c r="C81" s="4"/>
      <c r="D81" s="4"/>
      <c r="E81" s="104"/>
      <c r="F81" s="104"/>
      <c r="G81" s="4"/>
      <c r="H81" s="4"/>
      <c r="I81" s="75"/>
      <c r="J81" s="76" t="s">
        <v>77</v>
      </c>
      <c r="K81" s="77">
        <f>(K79-K80)</f>
        <v>77375</v>
      </c>
      <c r="L81" s="4"/>
      <c r="M81" s="4"/>
      <c r="N81" s="4"/>
      <c r="O81" s="4"/>
      <c r="P81" s="4"/>
      <c r="Q81" s="104"/>
      <c r="R81" s="4"/>
      <c r="S81" s="78"/>
    </row>
    <row r="82" spans="1:19" x14ac:dyDescent="0.25">
      <c r="A82" s="4"/>
      <c r="B82" s="4"/>
      <c r="C82" s="4"/>
      <c r="D82" s="4"/>
      <c r="E82" s="104"/>
      <c r="F82" s="104"/>
      <c r="G82" s="4"/>
      <c r="H82" s="4"/>
      <c r="I82" s="75"/>
      <c r="J82" s="81" t="s">
        <v>85</v>
      </c>
      <c r="K82" s="77">
        <f>(F56)</f>
        <v>255137</v>
      </c>
      <c r="L82" s="4"/>
      <c r="M82" s="4"/>
      <c r="N82" s="4"/>
      <c r="O82" s="4"/>
      <c r="P82" s="4"/>
      <c r="Q82" s="104"/>
      <c r="R82" s="4"/>
      <c r="S82" s="78"/>
    </row>
    <row r="83" spans="1:19" ht="15.75" thickBot="1" x14ac:dyDescent="0.3">
      <c r="A83" s="4"/>
      <c r="B83" s="4"/>
      <c r="C83" s="4"/>
      <c r="D83" s="4"/>
      <c r="E83" s="104"/>
      <c r="F83" s="104"/>
      <c r="G83" s="4"/>
      <c r="H83" s="82"/>
      <c r="I83" s="83"/>
      <c r="J83" s="84" t="s">
        <v>86</v>
      </c>
      <c r="K83" s="129">
        <f>(K81+K82)</f>
        <v>332512</v>
      </c>
      <c r="L83" s="85"/>
      <c r="M83" s="85"/>
      <c r="N83" s="85" t="s">
        <v>1</v>
      </c>
      <c r="O83" s="85"/>
      <c r="P83" s="86"/>
      <c r="Q83" s="128"/>
      <c r="R83" s="85"/>
      <c r="S83" s="87"/>
    </row>
    <row r="84" spans="1:19" x14ac:dyDescent="0.25">
      <c r="A84" s="88" t="s">
        <v>87</v>
      </c>
      <c r="B84" s="88"/>
      <c r="C84" s="89"/>
      <c r="D84" s="89"/>
      <c r="E84" s="115"/>
      <c r="F84" s="115"/>
      <c r="G84" s="4"/>
      <c r="H84" s="4"/>
      <c r="I84" s="4"/>
      <c r="J84" s="4"/>
      <c r="K84" s="4"/>
      <c r="L84" s="4"/>
      <c r="M84" s="4" t="s">
        <v>1</v>
      </c>
      <c r="N84" s="4"/>
      <c r="O84" s="4"/>
      <c r="P84" s="4"/>
      <c r="Q84" s="104"/>
      <c r="R84" s="4"/>
      <c r="S84" s="4"/>
    </row>
    <row r="85" spans="1:19" x14ac:dyDescent="0.25">
      <c r="A85" s="89"/>
      <c r="B85" s="89"/>
      <c r="C85" s="89"/>
      <c r="D85" s="89"/>
      <c r="E85" s="115"/>
      <c r="F85" s="115"/>
      <c r="G85" s="4"/>
      <c r="H85" s="4"/>
      <c r="I85" s="4"/>
      <c r="J85" s="4" t="s">
        <v>1</v>
      </c>
      <c r="K85" s="4"/>
      <c r="L85" s="4"/>
      <c r="M85" s="4"/>
      <c r="N85" s="4"/>
      <c r="O85" s="4"/>
      <c r="P85" s="4"/>
      <c r="Q85" s="104"/>
      <c r="R85" s="4"/>
      <c r="S85" s="4"/>
    </row>
    <row r="86" spans="1:19" x14ac:dyDescent="0.25">
      <c r="A86" s="88" t="s">
        <v>88</v>
      </c>
      <c r="B86" s="88"/>
      <c r="C86" s="88"/>
      <c r="D86" s="89"/>
      <c r="E86" s="115"/>
      <c r="F86" s="115"/>
      <c r="G86" s="4"/>
      <c r="H86" s="4"/>
      <c r="I86" s="4"/>
      <c r="J86" s="4"/>
      <c r="K86" s="4"/>
      <c r="L86" s="4"/>
      <c r="M86" s="4"/>
      <c r="N86" s="4"/>
      <c r="O86" s="4"/>
      <c r="P86" s="4"/>
      <c r="Q86" s="104"/>
      <c r="R86" s="4"/>
      <c r="S86" s="4"/>
    </row>
    <row r="87" spans="1:19" ht="48.75" x14ac:dyDescent="0.25">
      <c r="A87" s="90" t="s">
        <v>89</v>
      </c>
      <c r="B87" s="88" t="s">
        <v>90</v>
      </c>
      <c r="C87" s="91" t="s">
        <v>110</v>
      </c>
      <c r="D87" s="91" t="s">
        <v>93</v>
      </c>
      <c r="E87" s="116" t="s">
        <v>98</v>
      </c>
      <c r="F87" s="116" t="s">
        <v>111</v>
      </c>
      <c r="G87" s="91" t="s">
        <v>5</v>
      </c>
      <c r="H87" s="91" t="s">
        <v>5</v>
      </c>
      <c r="I87" s="4"/>
      <c r="J87" s="4"/>
      <c r="K87" s="4"/>
      <c r="L87" s="4"/>
      <c r="M87" s="4"/>
      <c r="N87" s="4"/>
      <c r="O87" s="4"/>
      <c r="P87" s="4"/>
      <c r="Q87" s="104"/>
      <c r="R87" s="4"/>
      <c r="S87" s="4"/>
    </row>
    <row r="88" spans="1:19" x14ac:dyDescent="0.25">
      <c r="A88" s="90"/>
      <c r="B88" s="88">
        <v>1</v>
      </c>
      <c r="C88" s="91">
        <v>2</v>
      </c>
      <c r="D88" s="91">
        <v>3</v>
      </c>
      <c r="E88" s="116">
        <v>4</v>
      </c>
      <c r="F88" s="116">
        <v>5</v>
      </c>
      <c r="G88" s="91">
        <v>6</v>
      </c>
      <c r="H88" s="91">
        <v>7</v>
      </c>
      <c r="I88" s="4"/>
      <c r="J88" s="4"/>
      <c r="K88" s="4"/>
      <c r="L88" s="4"/>
      <c r="M88" s="4"/>
      <c r="N88" s="4"/>
      <c r="O88" s="4"/>
      <c r="P88" s="4"/>
      <c r="Q88" s="104"/>
      <c r="R88" s="4"/>
      <c r="S88" s="4"/>
    </row>
    <row r="89" spans="1:19" x14ac:dyDescent="0.25">
      <c r="A89" s="92">
        <v>922</v>
      </c>
      <c r="B89" s="88" t="s">
        <v>91</v>
      </c>
      <c r="C89" s="93">
        <v>255137</v>
      </c>
      <c r="D89" s="93">
        <v>150000</v>
      </c>
      <c r="E89" s="117">
        <v>150000</v>
      </c>
      <c r="F89" s="117">
        <v>332512</v>
      </c>
      <c r="G89" s="94">
        <f>(F89/C89*100)</f>
        <v>130.32684400929696</v>
      </c>
      <c r="H89" s="94">
        <f>(F89/E89*100)</f>
        <v>221.6746666666667</v>
      </c>
      <c r="I89" s="4"/>
      <c r="J89" s="4"/>
      <c r="K89" s="4"/>
      <c r="L89" s="4"/>
      <c r="M89" s="4"/>
      <c r="N89" s="4"/>
      <c r="O89" s="4"/>
      <c r="P89" s="4"/>
      <c r="Q89" s="104"/>
      <c r="R89" s="95"/>
      <c r="S89" s="4"/>
    </row>
    <row r="90" spans="1:19" x14ac:dyDescent="0.25">
      <c r="A90" s="96">
        <v>92211</v>
      </c>
      <c r="B90" s="97" t="s">
        <v>92</v>
      </c>
      <c r="C90" s="98">
        <v>255137</v>
      </c>
      <c r="D90" s="98">
        <v>150000</v>
      </c>
      <c r="E90" s="118">
        <v>150000</v>
      </c>
      <c r="F90" s="118">
        <v>332512</v>
      </c>
      <c r="G90" s="99">
        <f>(F90/C90*100)</f>
        <v>130.32684400929696</v>
      </c>
      <c r="H90" s="99">
        <f>(F90/E90*100)</f>
        <v>221.6746666666667</v>
      </c>
      <c r="I90" s="4"/>
      <c r="J90" s="4"/>
      <c r="K90" s="4"/>
      <c r="L90" s="4"/>
      <c r="M90" s="4"/>
      <c r="N90" s="4"/>
      <c r="O90" s="4"/>
      <c r="P90" s="4"/>
      <c r="Q90" s="104"/>
      <c r="R90" s="95"/>
      <c r="S90" s="4"/>
    </row>
    <row r="91" spans="1:19" x14ac:dyDescent="0.25">
      <c r="A91" s="4"/>
      <c r="B91" s="4"/>
      <c r="C91" s="4"/>
      <c r="D91" s="4"/>
      <c r="E91" s="104"/>
      <c r="F91" s="104"/>
      <c r="G91" s="4"/>
      <c r="H91" s="4"/>
      <c r="I91" s="4"/>
      <c r="J91" s="4"/>
      <c r="K91" s="4"/>
      <c r="L91" s="4"/>
      <c r="M91" s="4"/>
      <c r="N91" s="4"/>
      <c r="O91" s="4"/>
      <c r="P91" s="4"/>
      <c r="Q91" s="104"/>
      <c r="R91" s="95"/>
      <c r="S91" s="4"/>
    </row>
    <row r="92" spans="1:19" x14ac:dyDescent="0.25">
      <c r="A92" s="4"/>
      <c r="B92" s="4"/>
      <c r="C92" s="4"/>
      <c r="D92" s="4"/>
      <c r="E92" s="104"/>
      <c r="F92" s="104"/>
      <c r="G92" s="4"/>
      <c r="H92" s="4"/>
      <c r="I92" s="4"/>
      <c r="J92" s="4"/>
      <c r="K92" s="4"/>
      <c r="L92" s="4"/>
      <c r="M92" s="4"/>
      <c r="N92" s="4"/>
      <c r="O92" s="4"/>
      <c r="P92" s="4"/>
      <c r="Q92" s="104"/>
      <c r="R92" s="4"/>
      <c r="S92" s="4"/>
    </row>
    <row r="93" spans="1:19" x14ac:dyDescent="0.25">
      <c r="A93" s="4"/>
      <c r="B93" s="4"/>
      <c r="C93" s="4"/>
      <c r="D93" s="4"/>
      <c r="E93" s="104"/>
      <c r="F93" s="104"/>
      <c r="G93" s="4"/>
      <c r="H93" s="4"/>
      <c r="I93" s="4"/>
      <c r="J93" s="4"/>
      <c r="K93" s="4"/>
      <c r="L93" s="4"/>
      <c r="M93" s="4"/>
      <c r="N93" s="4"/>
      <c r="O93" s="4"/>
      <c r="P93" s="4"/>
      <c r="Q93" s="104"/>
      <c r="R93" s="4"/>
      <c r="S93" s="4"/>
    </row>
  </sheetData>
  <mergeCells count="2">
    <mergeCell ref="R3:R4"/>
    <mergeCell ref="S3:S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2022-01-31T13:24:26Z</cp:lastPrinted>
  <dcterms:created xsi:type="dcterms:W3CDTF">2021-02-26T07:15:54Z</dcterms:created>
  <dcterms:modified xsi:type="dcterms:W3CDTF">2022-02-18T12:47:39Z</dcterms:modified>
</cp:coreProperties>
</file>