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45" windowWidth="15195" windowHeight="11520" activeTab="0"/>
  </bookViews>
  <sheets>
    <sheet name="Plan radnih mjesta" sheetId="1" r:id="rId1"/>
    <sheet name="Plan rashoda" sheetId="2" r:id="rId2"/>
    <sheet name="List1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<sst xmlns="http://schemas.openxmlformats.org/spreadsheetml/2006/main" count="345" uniqueCount="190">
  <si>
    <t>RAZDJEL:</t>
  </si>
  <si>
    <t>GLAVA:</t>
  </si>
  <si>
    <t>Telefon:</t>
  </si>
  <si>
    <t xml:space="preserve">PRIJEDLOG PLANA RADNIH MJESTA I IZRAČUN SREDSTAVA ZA PLAĆE ZAPOSLENIH KOJIMA SE SREDSTVA </t>
  </si>
  <si>
    <t>Razdjel /
glava</t>
  </si>
  <si>
    <t>Naziv radnog mjesta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</si>
  <si>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</si>
  <si>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</si>
  <si>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</si>
  <si>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</si>
  <si>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</si>
  <si>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</si>
  <si>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</si>
  <si>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</si>
  <si>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</si>
  <si>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</si>
  <si>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</si>
  <si>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</si>
  <si>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POLOŽAJI I RADNA MJESTA I. VRSTE</t>
  </si>
  <si>
    <t>POLOŽAJI I RADNA MJESTA III. VRSTE</t>
  </si>
  <si>
    <t>IV. VRSTA ZVANJA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</si>
  <si>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</si>
  <si>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</si>
  <si>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</si>
  <si>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</si>
  <si>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</si>
  <si>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</si>
  <si>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</si>
  <si>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</si>
  <si>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</si>
  <si>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</si>
  <si>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</si>
  <si>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</si>
  <si>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</si>
  <si>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</si>
  <si>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</si>
  <si>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Šifra u MZOŠ:</t>
  </si>
  <si>
    <t>NAZIV:</t>
  </si>
  <si>
    <t>SJEDIŠTE:</t>
  </si>
  <si>
    <t>Broj sistematiziranih radnih mjesta</t>
  </si>
  <si>
    <t>Opći prihodi i primici</t>
  </si>
  <si>
    <t>Vlastiti prihodi</t>
  </si>
  <si>
    <t>Prihodi za posebne namjene</t>
  </si>
  <si>
    <t>Prihodi od nefinancijske imovine i nadoknade štete s osnova osiguranja</t>
  </si>
  <si>
    <t>Ukupno</t>
  </si>
  <si>
    <t>Brojčana oznaka i naziv glavnog programa</t>
  </si>
  <si>
    <t>Brojčana oznaka i naziv programa</t>
  </si>
  <si>
    <t>Račun rashoda/izdataka</t>
  </si>
  <si>
    <t>Naziv računa</t>
  </si>
  <si>
    <t xml:space="preserve"> Procjena 2005.</t>
  </si>
  <si>
    <t xml:space="preserve"> Procjena 2006.</t>
  </si>
  <si>
    <t>Materijalni rashodi</t>
  </si>
  <si>
    <t>Službena putovanja</t>
  </si>
  <si>
    <t>Naknade za prijevoz, rad na t.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</si>
  <si>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</si>
  <si>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</si>
  <si>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</si>
  <si>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</si>
  <si>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</si>
  <si>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</si>
  <si>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</si>
  <si>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</si>
  <si>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</si>
  <si>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</si>
  <si>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</si>
  <si>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</si>
  <si>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</si>
  <si>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</si>
  <si>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</si>
  <si>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</si>
  <si>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Ostali nespomenuti rashodi</t>
  </si>
  <si>
    <t>Financijski rashodi</t>
  </si>
  <si>
    <t>Bankarske usluge i platni pr.</t>
  </si>
  <si>
    <t>Rashodi za nabavu proizvedene dugotrajne imovine</t>
  </si>
  <si>
    <t>*proračunski korisnik može planirati donacije ali će upravno tijelo nadležno za korisnika utvrditi iskazivanje i uplaćivanje u proračun</t>
  </si>
  <si>
    <t>Izradio:</t>
  </si>
  <si>
    <t>Datum:</t>
  </si>
  <si>
    <t>Odgovorna osoba:</t>
  </si>
  <si>
    <t xml:space="preserve"> 20     SREDNJOŠKOLSKO OBRAZOVANJE </t>
  </si>
  <si>
    <t>80    MINISTARSTVO ZNANOSTI, OBRAZOVANJA I ŠPORTA</t>
  </si>
  <si>
    <t>Plan rashoda i izdataka prema izvoru financiranja</t>
  </si>
  <si>
    <t>PLAN: RASHODI I IZDACI</t>
  </si>
  <si>
    <t>80  MINISTARSTVO ZNANOSTI, OBRAZOVANJA I ŠPORTA</t>
  </si>
  <si>
    <t>PLAN:  PRIHODI I PRIMICI</t>
  </si>
  <si>
    <t>Županijski  ili gradski proračun</t>
  </si>
  <si>
    <t>SVEUKUPNO</t>
  </si>
  <si>
    <t>Datum,</t>
  </si>
  <si>
    <t xml:space="preserve">IME </t>
  </si>
  <si>
    <t xml:space="preserve">PREZIME </t>
  </si>
  <si>
    <t>e-mail:</t>
  </si>
  <si>
    <t xml:space="preserve">Broj planiranih popunjenih radnih </t>
  </si>
  <si>
    <t>Broj</t>
  </si>
  <si>
    <t>zaposlenih</t>
  </si>
  <si>
    <t>osnovni</t>
  </si>
  <si>
    <t xml:space="preserve">osnovni sa </t>
  </si>
  <si>
    <t xml:space="preserve">Ukupni </t>
  </si>
  <si>
    <t>na dan</t>
  </si>
  <si>
    <t>koeficijent</t>
  </si>
  <si>
    <t>dodacima</t>
  </si>
  <si>
    <t>bez radnog staža</t>
  </si>
  <si>
    <t>i radnim stažom</t>
  </si>
  <si>
    <t>*</t>
  </si>
  <si>
    <t>Prikazuju proračunski korisnici koji planiraju i sredstva za plaće u naravi, za prekovremeni rad i posebne uvjete rada.</t>
  </si>
  <si>
    <t xml:space="preserve"> **</t>
  </si>
  <si>
    <t>Iznos pod d) treba odgovarati iznosu  (zbroj podskupine 311 i 313 računskog plana)  koji je izkazan u zahtjevu za osiguranje sredstava proračunskom korisniku za navedene godine</t>
  </si>
  <si>
    <t>POTPIS
 OVLAŠTENE OSOBE</t>
  </si>
  <si>
    <t xml:space="preserve">     M.P.</t>
  </si>
  <si>
    <t>Ravnatelj učeničkog doma do 150 učenika</t>
  </si>
  <si>
    <t>Tajnik</t>
  </si>
  <si>
    <t>Voditelj računovodstva</t>
  </si>
  <si>
    <t>Odgajatelj u učeničkom domu</t>
  </si>
  <si>
    <t>Profesor stručni suradnik</t>
  </si>
  <si>
    <t>Ostala radna mjesta - kuhar</t>
  </si>
  <si>
    <t>Ostala radna mjesta -kuhar</t>
  </si>
  <si>
    <t>Ostala radna mjesta - domar</t>
  </si>
  <si>
    <t>Ostala radna mjesta- pomoć.tehnič.rad.</t>
  </si>
  <si>
    <t>Ostala radna mjesta- noćni pazitelj</t>
  </si>
  <si>
    <t>Ostala radna mjesta- noćni čuvar</t>
  </si>
  <si>
    <t>Ostala radna mjesta - ekonom</t>
  </si>
  <si>
    <t>Spremačica</t>
  </si>
  <si>
    <t>Ukupno za ustanovu:</t>
  </si>
  <si>
    <t xml:space="preserve">OSOBA ZA KONTAKT </t>
  </si>
  <si>
    <t>044 683 542</t>
  </si>
  <si>
    <t>ucenicki-dom-kutina@sk.htnet.hr</t>
  </si>
  <si>
    <t xml:space="preserve">NAZIV PRORAČUNSKOG KORISNIKA:    UČENIČKI DOM-KUTINA                                                                                                                                                                                                                            </t>
  </si>
  <si>
    <t>Materijal i sirovine-hrana</t>
  </si>
  <si>
    <t>Ostala oprema</t>
  </si>
  <si>
    <t>Knjige za knjižnicu</t>
  </si>
  <si>
    <t>Članarine i kotizacije</t>
  </si>
  <si>
    <r>
      <t>P1</t>
    </r>
    <r>
      <rPr>
        <sz val="12"/>
        <rFont val="Times New Roman"/>
        <family val="1"/>
      </rPr>
      <t xml:space="preserve"> -Smještaj i prehrana učenika srednjih škola</t>
    </r>
  </si>
  <si>
    <t>UČENIČKI DOM-KUTINA</t>
  </si>
  <si>
    <t>KUTINA, CRKVENA 26</t>
  </si>
  <si>
    <t>Župan. ili grad. prorač</t>
  </si>
  <si>
    <t>Preneseni višak prihoda iz ranijih godina</t>
  </si>
  <si>
    <t>Službena odjeća i obuća</t>
  </si>
  <si>
    <t>Plaće za redovni rad</t>
  </si>
  <si>
    <t>Plaće za posebne uvjete rada</t>
  </si>
  <si>
    <t>Ostali rashodi za zaposlene</t>
  </si>
  <si>
    <t>Doprin. za zdravstv.osiguranje</t>
  </si>
  <si>
    <t>Doprinosi za zapošljavanje</t>
  </si>
  <si>
    <t>Plaće</t>
  </si>
  <si>
    <t>Državni proračun -  plaće</t>
  </si>
  <si>
    <t>Državni proračun- za učenike</t>
  </si>
  <si>
    <t>ostale naknade za zaposl.(regres,božićn.,jubilarne itd)</t>
  </si>
  <si>
    <t>03-043-503</t>
  </si>
  <si>
    <t>Državni proračun (za učenike)</t>
  </si>
  <si>
    <t>šulj+luk</t>
  </si>
  <si>
    <t>bened</t>
  </si>
  <si>
    <t>sm+ivić</t>
  </si>
  <si>
    <t>Ravnatelj:</t>
  </si>
  <si>
    <t>Vesna Vuković</t>
  </si>
  <si>
    <t>Pravilnik o unutarnjem redu , 10.07.2014</t>
  </si>
  <si>
    <t>Broj popunjenih radnih mjesta za koja su osigurana sredstva za plaće i naknade u državnom proračunu za 2015. ( stanje na "print listi")</t>
  </si>
  <si>
    <t xml:space="preserve"> </t>
  </si>
  <si>
    <t>štefa</t>
  </si>
  <si>
    <t>noćni,smjene,blagdani</t>
  </si>
  <si>
    <t>Plaća osob na javnim radov (HZZ)</t>
  </si>
  <si>
    <t>Prihodi za posebne namjene( od roditelja učenika)</t>
  </si>
  <si>
    <t>2019.</t>
  </si>
  <si>
    <t>c) Doprinosi na plaće (račun 313) 15+1,7+0,5</t>
  </si>
  <si>
    <t>Ostali rash. Za zaposl</t>
  </si>
  <si>
    <t>2020.</t>
  </si>
  <si>
    <t>mjesta ( 2018. - 2020. )</t>
  </si>
  <si>
    <t>Procjena 2020.</t>
  </si>
  <si>
    <t>Pristojbe i naknade</t>
  </si>
  <si>
    <t>Uredska oprema i namještaj</t>
  </si>
  <si>
    <t xml:space="preserve"> Plan 2019.</t>
  </si>
  <si>
    <t>Procjena 2021.</t>
  </si>
  <si>
    <t>Plan 2019.</t>
  </si>
  <si>
    <t>Kutina, 20.09.2018.</t>
  </si>
  <si>
    <t>ANA</t>
  </si>
  <si>
    <t>TUTIĆ</t>
  </si>
  <si>
    <t>OSIGURAVAJU U PRORAČUNU ZA RAZDOBLJE 2019. - 2021.</t>
  </si>
  <si>
    <t>2021.</t>
  </si>
  <si>
    <t>Koeficijent 20.09.2018.</t>
  </si>
  <si>
    <t xml:space="preserve">I   UKUPNA SREDSTVA ZA PLAĆE ZAPOSLENIH U RAZDOBLJU 2019. - 2021. </t>
  </si>
  <si>
    <t>31.08.   2018.</t>
  </si>
  <si>
    <t>kovačević</t>
  </si>
  <si>
    <t>stupac (5 x 11) 2019. 11X1,005</t>
  </si>
  <si>
    <t>Ukupni koef. 2020. god.                  stupac      12X1,005</t>
  </si>
  <si>
    <t>Ukupni koef.2021.  god.    stupac       13  x  1,005</t>
  </si>
  <si>
    <t>Računovodstveni referent</t>
  </si>
  <si>
    <t>Ana Tutić</t>
  </si>
  <si>
    <t>Školska shema</t>
  </si>
  <si>
    <t>Pomoći ministarstva poljoprivrede</t>
  </si>
  <si>
    <t>Školska shema- namirnice za učenike</t>
  </si>
  <si>
    <t>Pomoći PK</t>
  </si>
  <si>
    <t>Opći prihodi i primici od županije</t>
  </si>
  <si>
    <t>Opći prihodi i primici-SMŽ</t>
  </si>
  <si>
    <t xml:space="preserve">80  MINISTARSTVO ZNANOSTI I OBRAZOVANJA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</si>
</sst>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#,##0.0000"/>
    <numFmt numFmtId="168" formatCode="#,##0.000"/>
    <numFmt numFmtId="169" formatCode="#,##0.0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 style="double"/>
      <top style="double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7" fillId="33" borderId="11" xfId="0" applyNumberFormat="1" applyFont="1" applyFill="1" applyBorder="1" applyAlignment="1" quotePrefix="1">
      <alignment horizontal="center" vertical="center" wrapText="1"/>
    </xf>
    <xf numFmtId="3" fontId="6" fillId="33" borderId="0" xfId="0" applyNumberFormat="1" applyFont="1" applyFill="1" applyAlignment="1">
      <alignment vertical="center" wrapText="1"/>
    </xf>
    <xf numFmtId="3" fontId="7" fillId="0" borderId="0" xfId="0" applyNumberFormat="1" applyFont="1" applyFill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wrapText="1"/>
    </xf>
    <xf numFmtId="0" fontId="7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6" fillId="0" borderId="12" xfId="0" applyNumberFormat="1" applyFont="1" applyBorder="1" applyAlignment="1" quotePrefix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3" fontId="7" fillId="34" borderId="12" xfId="0" applyNumberFormat="1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quotePrefix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1" fillId="0" borderId="0" xfId="5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51" applyFont="1">
      <alignment/>
      <protection/>
    </xf>
    <xf numFmtId="0" fontId="1" fillId="0" borderId="0" xfId="51" applyFont="1" applyBorder="1" applyAlignment="1">
      <alignment/>
      <protection/>
    </xf>
    <xf numFmtId="0" fontId="0" fillId="0" borderId="0" xfId="51" applyBorder="1">
      <alignment/>
      <protection/>
    </xf>
    <xf numFmtId="0" fontId="3" fillId="0" borderId="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0" fillId="0" borderId="15" xfId="51" applyBorder="1">
      <alignment/>
      <protection/>
    </xf>
    <xf numFmtId="0" fontId="3" fillId="35" borderId="16" xfId="51" applyFont="1" applyFill="1" applyBorder="1" applyAlignment="1">
      <alignment horizontal="center" vertical="center" wrapText="1"/>
      <protection/>
    </xf>
    <xf numFmtId="0" fontId="3" fillId="35" borderId="17" xfId="51" applyFont="1" applyFill="1" applyBorder="1" applyAlignment="1">
      <alignment horizontal="center" vertical="center" wrapText="1"/>
      <protection/>
    </xf>
    <xf numFmtId="0" fontId="3" fillId="36" borderId="16" xfId="51" applyFont="1" applyFill="1" applyBorder="1" applyAlignment="1">
      <alignment horizontal="center" wrapText="1"/>
      <protection/>
    </xf>
    <xf numFmtId="0" fontId="3" fillId="35" borderId="18" xfId="51" applyFont="1" applyFill="1" applyBorder="1" applyAlignment="1">
      <alignment horizontal="center" vertical="center"/>
      <protection/>
    </xf>
    <xf numFmtId="0" fontId="3" fillId="35" borderId="18" xfId="51" applyFont="1" applyFill="1" applyBorder="1" applyAlignment="1">
      <alignment horizontal="center" vertical="center" wrapText="1"/>
      <protection/>
    </xf>
    <xf numFmtId="0" fontId="3" fillId="36" borderId="18" xfId="51" applyFont="1" applyFill="1" applyBorder="1" applyAlignment="1">
      <alignment horizontal="center" wrapText="1"/>
      <protection/>
    </xf>
    <xf numFmtId="0" fontId="3" fillId="35" borderId="18" xfId="51" applyFont="1" applyFill="1" applyBorder="1" applyAlignment="1">
      <alignment horizontal="center" vertical="center"/>
      <protection/>
    </xf>
    <xf numFmtId="0" fontId="3" fillId="36" borderId="18" xfId="51" applyFont="1" applyFill="1" applyBorder="1" applyAlignment="1">
      <alignment horizontal="center" vertical="center"/>
      <protection/>
    </xf>
    <xf numFmtId="0" fontId="0" fillId="35" borderId="18" xfId="51" applyFill="1" applyBorder="1" applyAlignment="1">
      <alignment horizontal="center" vertical="center"/>
      <protection/>
    </xf>
    <xf numFmtId="0" fontId="3" fillId="35" borderId="18" xfId="51" applyFont="1" applyFill="1" applyBorder="1" applyAlignment="1">
      <alignment horizontal="center" vertical="center" wrapText="1"/>
      <protection/>
    </xf>
    <xf numFmtId="0" fontId="3" fillId="35" borderId="19" xfId="51" applyFont="1" applyFill="1" applyBorder="1" applyAlignment="1">
      <alignment horizontal="center" vertical="center"/>
      <protection/>
    </xf>
    <xf numFmtId="0" fontId="3" fillId="35" borderId="0" xfId="51" applyFont="1" applyFill="1" applyBorder="1" applyAlignment="1">
      <alignment horizontal="center" vertical="center"/>
      <protection/>
    </xf>
    <xf numFmtId="0" fontId="3" fillId="35" borderId="20" xfId="51" applyFont="1" applyFill="1" applyBorder="1" applyAlignment="1">
      <alignment horizontal="center" vertical="center"/>
      <protection/>
    </xf>
    <xf numFmtId="0" fontId="3" fillId="35" borderId="20" xfId="51" applyFont="1" applyFill="1" applyBorder="1" applyAlignment="1">
      <alignment horizontal="center" vertical="center" wrapText="1"/>
      <protection/>
    </xf>
    <xf numFmtId="0" fontId="0" fillId="35" borderId="20" xfId="51" applyFill="1" applyBorder="1" applyAlignment="1">
      <alignment horizontal="center" vertical="center"/>
      <protection/>
    </xf>
    <xf numFmtId="0" fontId="3" fillId="35" borderId="20" xfId="51" applyFont="1" applyFill="1" applyBorder="1" applyAlignment="1">
      <alignment horizontal="center" vertical="center" wrapText="1"/>
      <protection/>
    </xf>
    <xf numFmtId="0" fontId="3" fillId="36" borderId="20" xfId="51" applyFont="1" applyFill="1" applyBorder="1" applyAlignment="1">
      <alignment horizontal="center" vertical="center" wrapText="1"/>
      <protection/>
    </xf>
    <xf numFmtId="0" fontId="3" fillId="35" borderId="21" xfId="51" applyFont="1" applyFill="1" applyBorder="1" applyAlignment="1" quotePrefix="1">
      <alignment horizontal="center" vertical="center"/>
      <protection/>
    </xf>
    <xf numFmtId="0" fontId="3" fillId="35" borderId="22" xfId="51" applyFont="1" applyFill="1" applyBorder="1" applyAlignment="1" quotePrefix="1">
      <alignment horizontal="center" vertical="center"/>
      <protection/>
    </xf>
    <xf numFmtId="0" fontId="3" fillId="35" borderId="23" xfId="51" applyFont="1" applyFill="1" applyBorder="1" applyAlignment="1" quotePrefix="1">
      <alignment horizontal="center" vertical="center"/>
      <protection/>
    </xf>
    <xf numFmtId="0" fontId="3" fillId="36" borderId="24" xfId="51" applyFont="1" applyFill="1" applyBorder="1" applyAlignment="1" quotePrefix="1">
      <alignment horizontal="center" vertical="center"/>
      <protection/>
    </xf>
    <xf numFmtId="0" fontId="3" fillId="33" borderId="21" xfId="51" applyFont="1" applyFill="1" applyBorder="1" applyAlignment="1">
      <alignment horizontal="center" vertical="center"/>
      <protection/>
    </xf>
    <xf numFmtId="0" fontId="3" fillId="33" borderId="25" xfId="51" applyFont="1" applyFill="1" applyBorder="1" applyAlignment="1">
      <alignment horizontal="center" vertical="center"/>
      <protection/>
    </xf>
    <xf numFmtId="0" fontId="0" fillId="36" borderId="0" xfId="51" applyFont="1" applyFill="1">
      <alignment/>
      <protection/>
    </xf>
    <xf numFmtId="0" fontId="0" fillId="33" borderId="26" xfId="51" applyFill="1" applyBorder="1">
      <alignment/>
      <protection/>
    </xf>
    <xf numFmtId="0" fontId="0" fillId="33" borderId="27" xfId="51" applyFill="1" applyBorder="1">
      <alignment/>
      <protection/>
    </xf>
    <xf numFmtId="166" fontId="0" fillId="33" borderId="28" xfId="51" applyNumberFormat="1" applyFill="1" applyBorder="1">
      <alignment/>
      <protection/>
    </xf>
    <xf numFmtId="166" fontId="0" fillId="33" borderId="27" xfId="51" applyNumberFormat="1" applyFill="1" applyBorder="1">
      <alignment/>
      <protection/>
    </xf>
    <xf numFmtId="166" fontId="0" fillId="33" borderId="29" xfId="51" applyNumberFormat="1" applyFill="1" applyBorder="1">
      <alignment/>
      <protection/>
    </xf>
    <xf numFmtId="1" fontId="0" fillId="33" borderId="29" xfId="51" applyNumberFormat="1" applyFill="1" applyBorder="1">
      <alignment/>
      <protection/>
    </xf>
    <xf numFmtId="1" fontId="0" fillId="33" borderId="27" xfId="51" applyNumberFormat="1" applyFill="1" applyBorder="1">
      <alignment/>
      <protection/>
    </xf>
    <xf numFmtId="166" fontId="0" fillId="0" borderId="0" xfId="51" applyNumberFormat="1">
      <alignment/>
      <protection/>
    </xf>
    <xf numFmtId="0" fontId="3" fillId="0" borderId="0" xfId="51" applyFont="1">
      <alignment/>
      <protection/>
    </xf>
    <xf numFmtId="0" fontId="3" fillId="0" borderId="0" xfId="51" applyFont="1">
      <alignment/>
      <protection/>
    </xf>
    <xf numFmtId="0" fontId="0" fillId="0" borderId="0" xfId="51" applyAlignment="1">
      <alignment/>
      <protection/>
    </xf>
    <xf numFmtId="166" fontId="0" fillId="0" borderId="0" xfId="51" applyNumberFormat="1" applyAlignme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Font="1" applyAlignment="1" applyProtection="1">
      <alignment horizontal="right"/>
      <protection locked="0"/>
    </xf>
    <xf numFmtId="3" fontId="0" fillId="0" borderId="0" xfId="51" applyNumberFormat="1" applyAlignment="1" applyProtection="1">
      <alignment/>
      <protection locked="0"/>
    </xf>
    <xf numFmtId="4" fontId="0" fillId="0" borderId="0" xfId="51" applyNumberFormat="1">
      <alignment/>
      <protection/>
    </xf>
    <xf numFmtId="3" fontId="0" fillId="0" borderId="0" xfId="51" applyNumberFormat="1" applyProtection="1">
      <alignment/>
      <protection locked="0"/>
    </xf>
    <xf numFmtId="0" fontId="0" fillId="0" borderId="0" xfId="51" applyBorder="1" applyAlignment="1">
      <alignment/>
      <protection/>
    </xf>
    <xf numFmtId="3" fontId="3" fillId="0" borderId="0" xfId="51" applyNumberFormat="1" applyFont="1" applyBorder="1" applyAlignment="1">
      <alignment/>
      <protection/>
    </xf>
    <xf numFmtId="3" fontId="0" fillId="0" borderId="15" xfId="51" applyNumberFormat="1" applyBorder="1" applyProtection="1">
      <alignment/>
      <protection locked="0"/>
    </xf>
    <xf numFmtId="4" fontId="0" fillId="0" borderId="15" xfId="51" applyNumberFormat="1" applyBorder="1" applyProtection="1">
      <alignment/>
      <protection locked="0"/>
    </xf>
    <xf numFmtId="0" fontId="0" fillId="0" borderId="30" xfId="51" applyBorder="1" applyAlignment="1">
      <alignment/>
      <protection/>
    </xf>
    <xf numFmtId="3" fontId="0" fillId="0" borderId="0" xfId="51" applyNumberFormat="1" applyBorder="1" applyAlignment="1" applyProtection="1">
      <alignment/>
      <protection locked="0"/>
    </xf>
    <xf numFmtId="3" fontId="0" fillId="0" borderId="0" xfId="51" applyNumberFormat="1">
      <alignment/>
      <protection/>
    </xf>
    <xf numFmtId="0" fontId="3" fillId="0" borderId="0" xfId="51" applyFont="1" applyBorder="1" applyAlignment="1">
      <alignment/>
      <protection/>
    </xf>
    <xf numFmtId="0" fontId="3" fillId="0" borderId="0" xfId="51" applyFont="1" applyAlignment="1">
      <alignment horizontal="left"/>
      <protection/>
    </xf>
    <xf numFmtId="0" fontId="0" fillId="0" borderId="0" xfId="51" applyAlignment="1">
      <alignment wrapText="1"/>
      <protection/>
    </xf>
    <xf numFmtId="166" fontId="0" fillId="0" borderId="0" xfId="51" applyNumberFormat="1" applyAlignment="1" applyProtection="1">
      <alignment wrapText="1"/>
      <protection locked="0"/>
    </xf>
    <xf numFmtId="0" fontId="0" fillId="0" borderId="0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Font="1">
      <alignment/>
      <protection/>
    </xf>
    <xf numFmtId="4" fontId="0" fillId="0" borderId="0" xfId="51" applyNumberFormat="1" applyAlignment="1">
      <alignment/>
      <protection/>
    </xf>
    <xf numFmtId="4" fontId="0" fillId="0" borderId="0" xfId="51" applyNumberFormat="1" applyBorder="1" applyAlignment="1">
      <alignment/>
      <protection/>
    </xf>
    <xf numFmtId="0" fontId="0" fillId="0" borderId="31" xfId="0" applyBorder="1" applyAlignment="1">
      <alignment/>
    </xf>
    <xf numFmtId="0" fontId="3" fillId="35" borderId="32" xfId="0" applyFont="1" applyFill="1" applyBorder="1" applyAlignment="1">
      <alignment wrapText="1"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2" fontId="0" fillId="37" borderId="32" xfId="0" applyNumberFormat="1" applyFill="1" applyBorder="1" applyAlignment="1">
      <alignment/>
    </xf>
    <xf numFmtId="164" fontId="0" fillId="37" borderId="32" xfId="0" applyNumberFormat="1" applyFill="1" applyBorder="1" applyAlignment="1">
      <alignment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164" fontId="0" fillId="0" borderId="35" xfId="0" applyNumberFormat="1" applyBorder="1" applyAlignment="1" applyProtection="1">
      <alignment/>
      <protection locked="0"/>
    </xf>
    <xf numFmtId="0" fontId="0" fillId="0" borderId="38" xfId="0" applyFill="1" applyBorder="1" applyAlignment="1" applyProtection="1">
      <alignment wrapText="1"/>
      <protection locked="0"/>
    </xf>
    <xf numFmtId="0" fontId="0" fillId="0" borderId="39" xfId="0" applyBorder="1" applyAlignment="1" applyProtection="1">
      <alignment/>
      <protection locked="0"/>
    </xf>
    <xf numFmtId="0" fontId="0" fillId="35" borderId="40" xfId="0" applyFill="1" applyBorder="1" applyAlignment="1">
      <alignment/>
    </xf>
    <xf numFmtId="2" fontId="0" fillId="37" borderId="40" xfId="0" applyNumberFormat="1" applyFill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vertical="center" wrapText="1" shrinkToFit="1"/>
    </xf>
    <xf numFmtId="164" fontId="0" fillId="0" borderId="35" xfId="0" applyNumberFormat="1" applyBorder="1" applyAlignment="1" applyProtection="1">
      <alignment wrapText="1"/>
      <protection locked="0"/>
    </xf>
    <xf numFmtId="164" fontId="0" fillId="0" borderId="37" xfId="0" applyNumberFormat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166" fontId="0" fillId="0" borderId="35" xfId="0" applyNumberFormat="1" applyBorder="1" applyAlignment="1" applyProtection="1">
      <alignment/>
      <protection locked="0"/>
    </xf>
    <xf numFmtId="166" fontId="0" fillId="38" borderId="41" xfId="0" applyNumberFormat="1" applyFill="1" applyBorder="1" applyAlignment="1">
      <alignment/>
    </xf>
    <xf numFmtId="166" fontId="0" fillId="37" borderId="32" xfId="0" applyNumberFormat="1" applyFill="1" applyBorder="1" applyAlignment="1">
      <alignment/>
    </xf>
    <xf numFmtId="166" fontId="0" fillId="35" borderId="42" xfId="0" applyNumberFormat="1" applyFill="1" applyBorder="1" applyAlignment="1">
      <alignment/>
    </xf>
    <xf numFmtId="166" fontId="0" fillId="0" borderId="35" xfId="0" applyNumberFormat="1" applyBorder="1" applyAlignment="1" applyProtection="1">
      <alignment wrapText="1"/>
      <protection locked="0"/>
    </xf>
    <xf numFmtId="166" fontId="0" fillId="37" borderId="40" xfId="0" applyNumberFormat="1" applyFill="1" applyBorder="1" applyAlignment="1">
      <alignment/>
    </xf>
    <xf numFmtId="166" fontId="0" fillId="35" borderId="40" xfId="0" applyNumberFormat="1" applyFill="1" applyBorder="1" applyAlignment="1">
      <alignment/>
    </xf>
    <xf numFmtId="168" fontId="0" fillId="0" borderId="35" xfId="0" applyNumberFormat="1" applyBorder="1" applyAlignment="1" applyProtection="1">
      <alignment/>
      <protection locked="0"/>
    </xf>
    <xf numFmtId="0" fontId="14" fillId="0" borderId="35" xfId="0" applyFont="1" applyFill="1" applyBorder="1" applyAlignment="1" applyProtection="1">
      <alignment wrapText="1"/>
      <protection locked="0"/>
    </xf>
    <xf numFmtId="0" fontId="0" fillId="39" borderId="0" xfId="0" applyFill="1" applyAlignment="1">
      <alignment/>
    </xf>
    <xf numFmtId="0" fontId="0" fillId="0" borderId="0" xfId="51" applyFont="1" applyBorder="1" applyAlignment="1">
      <alignment/>
      <protection/>
    </xf>
    <xf numFmtId="0" fontId="3" fillId="0" borderId="14" xfId="0" applyFont="1" applyBorder="1" applyAlignment="1">
      <alignment/>
    </xf>
    <xf numFmtId="4" fontId="14" fillId="0" borderId="0" xfId="51" applyNumberFormat="1" applyFont="1">
      <alignment/>
      <protection/>
    </xf>
    <xf numFmtId="168" fontId="0" fillId="0" borderId="35" xfId="0" applyNumberFormat="1" applyBorder="1" applyAlignment="1" applyProtection="1">
      <alignment wrapText="1"/>
      <protection locked="0"/>
    </xf>
    <xf numFmtId="0" fontId="0" fillId="0" borderId="35" xfId="0" applyFont="1" applyFill="1" applyBorder="1" applyAlignment="1" applyProtection="1">
      <alignment wrapText="1"/>
      <protection locked="0"/>
    </xf>
    <xf numFmtId="0" fontId="14" fillId="0" borderId="37" xfId="0" applyFont="1" applyBorder="1" applyAlignment="1" applyProtection="1">
      <alignment wrapText="1"/>
      <protection locked="0"/>
    </xf>
    <xf numFmtId="0" fontId="0" fillId="0" borderId="0" xfId="51" applyFont="1">
      <alignment/>
      <protection/>
    </xf>
    <xf numFmtId="3" fontId="6" fillId="40" borderId="43" xfId="0" applyNumberFormat="1" applyFont="1" applyFill="1" applyBorder="1" applyAlignment="1">
      <alignment/>
    </xf>
    <xf numFmtId="3" fontId="6" fillId="40" borderId="12" xfId="0" applyNumberFormat="1" applyFont="1" applyFill="1" applyBorder="1" applyAlignment="1">
      <alignment wrapText="1"/>
    </xf>
    <xf numFmtId="0" fontId="7" fillId="40" borderId="12" xfId="0" applyNumberFormat="1" applyFont="1" applyFill="1" applyBorder="1" applyAlignment="1">
      <alignment horizontal="center" vertical="center"/>
    </xf>
    <xf numFmtId="3" fontId="10" fillId="40" borderId="12" xfId="0" applyNumberFormat="1" applyFont="1" applyFill="1" applyBorder="1" applyAlignment="1">
      <alignment horizontal="center" vertical="center" wrapText="1"/>
    </xf>
    <xf numFmtId="3" fontId="7" fillId="40" borderId="12" xfId="0" applyNumberFormat="1" applyFont="1" applyFill="1" applyBorder="1" applyAlignment="1">
      <alignment horizontal="center" vertical="center" wrapText="1"/>
    </xf>
    <xf numFmtId="3" fontId="7" fillId="40" borderId="12" xfId="0" applyNumberFormat="1" applyFont="1" applyFill="1" applyBorder="1" applyAlignment="1">
      <alignment/>
    </xf>
    <xf numFmtId="3" fontId="6" fillId="40" borderId="12" xfId="0" applyNumberFormat="1" applyFont="1" applyFill="1" applyBorder="1" applyAlignment="1">
      <alignment/>
    </xf>
    <xf numFmtId="3" fontId="15" fillId="40" borderId="12" xfId="0" applyNumberFormat="1" applyFont="1" applyFill="1" applyBorder="1" applyAlignment="1">
      <alignment/>
    </xf>
    <xf numFmtId="3" fontId="7" fillId="40" borderId="12" xfId="0" applyNumberFormat="1" applyFont="1" applyFill="1" applyBorder="1" applyAlignment="1">
      <alignment wrapText="1"/>
    </xf>
    <xf numFmtId="3" fontId="7" fillId="40" borderId="12" xfId="0" applyNumberFormat="1" applyFont="1" applyFill="1" applyBorder="1" applyAlignment="1">
      <alignment/>
    </xf>
    <xf numFmtId="0" fontId="3" fillId="40" borderId="0" xfId="0" applyFont="1" applyFill="1" applyAlignment="1">
      <alignment/>
    </xf>
    <xf numFmtId="3" fontId="6" fillId="40" borderId="0" xfId="0" applyNumberFormat="1" applyFont="1" applyFill="1" applyBorder="1" applyAlignment="1">
      <alignment wrapText="1"/>
    </xf>
    <xf numFmtId="3" fontId="6" fillId="40" borderId="0" xfId="0" applyNumberFormat="1" applyFont="1" applyFill="1" applyBorder="1" applyAlignment="1">
      <alignment/>
    </xf>
    <xf numFmtId="3" fontId="6" fillId="40" borderId="44" xfId="0" applyNumberFormat="1" applyFont="1" applyFill="1" applyBorder="1" applyAlignment="1">
      <alignment/>
    </xf>
    <xf numFmtId="3" fontId="7" fillId="40" borderId="0" xfId="0" applyNumberFormat="1" applyFont="1" applyFill="1" applyBorder="1" applyAlignment="1">
      <alignment/>
    </xf>
    <xf numFmtId="3" fontId="6" fillId="40" borderId="45" xfId="0" applyNumberFormat="1" applyFont="1" applyFill="1" applyBorder="1" applyAlignment="1">
      <alignment/>
    </xf>
    <xf numFmtId="0" fontId="0" fillId="0" borderId="0" xfId="51" applyFont="1" applyAlignment="1">
      <alignment/>
      <protection/>
    </xf>
    <xf numFmtId="4" fontId="0" fillId="41" borderId="0" xfId="51" applyNumberFormat="1" applyFill="1">
      <alignment/>
      <protection/>
    </xf>
    <xf numFmtId="3" fontId="6" fillId="41" borderId="12" xfId="0" applyNumberFormat="1" applyFont="1" applyFill="1" applyBorder="1" applyAlignment="1">
      <alignment wrapText="1"/>
    </xf>
    <xf numFmtId="3" fontId="7" fillId="41" borderId="12" xfId="0" applyNumberFormat="1" applyFont="1" applyFill="1" applyBorder="1" applyAlignment="1">
      <alignment wrapText="1"/>
    </xf>
    <xf numFmtId="0" fontId="6" fillId="0" borderId="12" xfId="0" applyNumberFormat="1" applyFont="1" applyBorder="1" applyAlignment="1">
      <alignment horizontal="center"/>
    </xf>
    <xf numFmtId="3" fontId="6" fillId="4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wrapText="1"/>
    </xf>
    <xf numFmtId="3" fontId="7" fillId="40" borderId="12" xfId="0" applyNumberFormat="1" applyFont="1" applyFill="1" applyBorder="1" applyAlignment="1" quotePrefix="1">
      <alignment horizontal="center" vertical="center" wrapText="1"/>
    </xf>
    <xf numFmtId="169" fontId="6" fillId="0" borderId="0" xfId="0" applyNumberFormat="1" applyFont="1" applyAlignment="1">
      <alignment/>
    </xf>
    <xf numFmtId="166" fontId="0" fillId="33" borderId="44" xfId="51" applyNumberFormat="1" applyFill="1" applyBorder="1">
      <alignment/>
      <protection/>
    </xf>
    <xf numFmtId="166" fontId="0" fillId="33" borderId="46" xfId="51" applyNumberFormat="1" applyFill="1" applyBorder="1">
      <alignment/>
      <protection/>
    </xf>
    <xf numFmtId="0" fontId="0" fillId="0" borderId="12" xfId="0" applyBorder="1" applyAlignment="1">
      <alignment/>
    </xf>
    <xf numFmtId="0" fontId="0" fillId="40" borderId="12" xfId="0" applyFont="1" applyFill="1" applyBorder="1" applyAlignment="1">
      <alignment wrapText="1"/>
    </xf>
    <xf numFmtId="0" fontId="3" fillId="40" borderId="12" xfId="0" applyFont="1" applyFill="1" applyBorder="1" applyAlignment="1">
      <alignment/>
    </xf>
    <xf numFmtId="2" fontId="3" fillId="40" borderId="12" xfId="0" applyNumberFormat="1" applyFont="1" applyFill="1" applyBorder="1" applyAlignment="1">
      <alignment/>
    </xf>
    <xf numFmtId="166" fontId="3" fillId="40" borderId="12" xfId="0" applyNumberFormat="1" applyFont="1" applyFill="1" applyBorder="1" applyAlignment="1">
      <alignment/>
    </xf>
    <xf numFmtId="0" fontId="0" fillId="40" borderId="12" xfId="0" applyFont="1" applyFill="1" applyBorder="1" applyAlignment="1">
      <alignment/>
    </xf>
    <xf numFmtId="3" fontId="7" fillId="0" borderId="47" xfId="0" applyNumberFormat="1" applyFont="1" applyBorder="1" applyAlignment="1">
      <alignment wrapText="1"/>
    </xf>
    <xf numFmtId="3" fontId="7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40" borderId="12" xfId="0" applyNumberFormat="1" applyFont="1" applyFill="1" applyBorder="1" applyAlignment="1">
      <alignment horizontal="center" vertical="center" wrapText="1"/>
    </xf>
    <xf numFmtId="0" fontId="0" fillId="40" borderId="26" xfId="0" applyFill="1" applyBorder="1" applyAlignment="1">
      <alignment horizontal="center" vertical="center" wrapText="1"/>
    </xf>
    <xf numFmtId="0" fontId="7" fillId="40" borderId="12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/>
    </xf>
    <xf numFmtId="0" fontId="11" fillId="0" borderId="0" xfId="51" applyFont="1" applyBorder="1" applyAlignment="1">
      <alignment wrapText="1"/>
      <protection/>
    </xf>
    <xf numFmtId="0" fontId="0" fillId="0" borderId="0" xfId="5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3" fillId="33" borderId="16" xfId="51" applyFont="1" applyFill="1" applyBorder="1" applyAlignment="1">
      <alignment horizontal="center" vertical="center" wrapText="1"/>
      <protection/>
    </xf>
    <xf numFmtId="0" fontId="3" fillId="33" borderId="18" xfId="51" applyFont="1" applyFill="1" applyBorder="1" applyAlignment="1">
      <alignment horizontal="center" vertical="center" wrapText="1"/>
      <protection/>
    </xf>
    <xf numFmtId="0" fontId="3" fillId="33" borderId="19" xfId="51" applyFont="1" applyFill="1" applyBorder="1" applyAlignment="1">
      <alignment horizontal="center" vertical="center" wrapText="1"/>
      <protection/>
    </xf>
    <xf numFmtId="0" fontId="3" fillId="35" borderId="51" xfId="51" applyFont="1" applyFill="1" applyBorder="1" applyAlignment="1">
      <alignment horizontal="center" vertical="center"/>
      <protection/>
    </xf>
    <xf numFmtId="0" fontId="0" fillId="0" borderId="15" xfId="51" applyBorder="1" applyAlignment="1">
      <alignment horizontal="center" vertical="center"/>
      <protection/>
    </xf>
    <xf numFmtId="0" fontId="0" fillId="0" borderId="52" xfId="51" applyBorder="1" applyAlignment="1">
      <alignment horizontal="center" vertical="center"/>
      <protection/>
    </xf>
    <xf numFmtId="0" fontId="2" fillId="0" borderId="49" xfId="35" applyBorder="1" applyAlignment="1" applyProtection="1">
      <alignment horizontal="left" wrapText="1"/>
      <protection/>
    </xf>
    <xf numFmtId="0" fontId="0" fillId="0" borderId="49" xfId="51" applyBorder="1" applyAlignment="1">
      <alignment horizontal="left" wrapText="1"/>
      <protection/>
    </xf>
    <xf numFmtId="0" fontId="3" fillId="35" borderId="16" xfId="51" applyFont="1" applyFill="1" applyBorder="1" applyAlignment="1">
      <alignment horizontal="center" vertical="center"/>
      <protection/>
    </xf>
    <xf numFmtId="0" fontId="3" fillId="35" borderId="18" xfId="51" applyFont="1" applyFill="1" applyBorder="1" applyAlignment="1">
      <alignment horizontal="center" vertical="center"/>
      <protection/>
    </xf>
    <xf numFmtId="0" fontId="3" fillId="35" borderId="16" xfId="0" applyFont="1" applyFill="1" applyBorder="1" applyAlignment="1">
      <alignment horizontal="center" vertical="center" textRotation="90" wrapText="1"/>
    </xf>
    <xf numFmtId="0" fontId="3" fillId="35" borderId="18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0" borderId="0" xfId="51" applyFont="1" applyAlignment="1">
      <alignment horizontal="center" wrapText="1"/>
      <protection/>
    </xf>
    <xf numFmtId="0" fontId="12" fillId="0" borderId="0" xfId="51" applyFont="1" applyAlignment="1">
      <alignment horizontal="center"/>
      <protection/>
    </xf>
    <xf numFmtId="0" fontId="4" fillId="35" borderId="53" xfId="0" applyFont="1" applyFill="1" applyBorder="1" applyAlignment="1">
      <alignment horizontal="center"/>
    </xf>
    <xf numFmtId="0" fontId="4" fillId="35" borderId="54" xfId="0" applyFont="1" applyFill="1" applyBorder="1" applyAlignment="1">
      <alignment horizontal="center"/>
    </xf>
    <xf numFmtId="0" fontId="3" fillId="35" borderId="17" xfId="51" applyFont="1" applyFill="1" applyBorder="1" applyAlignment="1">
      <alignment horizontal="center" vertical="center"/>
      <protection/>
    </xf>
    <xf numFmtId="0" fontId="3" fillId="0" borderId="30" xfId="51" applyFont="1" applyBorder="1" applyAlignment="1">
      <alignment horizontal="center" vertical="center"/>
      <protection/>
    </xf>
    <xf numFmtId="0" fontId="3" fillId="0" borderId="55" xfId="51" applyFont="1" applyBorder="1" applyAlignment="1">
      <alignment horizontal="center" vertical="center"/>
      <protection/>
    </xf>
    <xf numFmtId="0" fontId="3" fillId="35" borderId="53" xfId="51" applyFont="1" applyFill="1" applyBorder="1" applyAlignment="1">
      <alignment horizontal="center" vertical="center" wrapText="1"/>
      <protection/>
    </xf>
    <xf numFmtId="0" fontId="0" fillId="35" borderId="56" xfId="51" applyFill="1" applyBorder="1" applyAlignment="1">
      <alignment horizontal="center" vertical="center" wrapText="1"/>
      <protection/>
    </xf>
    <xf numFmtId="0" fontId="0" fillId="35" borderId="54" xfId="51" applyFill="1" applyBorder="1" applyAlignment="1">
      <alignment horizontal="center" vertical="center" wrapText="1"/>
      <protection/>
    </xf>
    <xf numFmtId="0" fontId="1" fillId="0" borderId="0" xfId="51" applyFont="1" applyAlignment="1">
      <alignment horizontal="left"/>
      <protection/>
    </xf>
    <xf numFmtId="14" fontId="1" fillId="0" borderId="49" xfId="51" applyNumberFormat="1" applyFont="1" applyBorder="1" applyAlignment="1">
      <alignment horizontal="left" wrapText="1"/>
      <protection/>
    </xf>
    <xf numFmtId="0" fontId="1" fillId="0" borderId="10" xfId="51" applyFont="1" applyBorder="1" applyAlignment="1">
      <alignment horizontal="left" wrapText="1"/>
      <protection/>
    </xf>
    <xf numFmtId="0" fontId="3" fillId="35" borderId="16" xfId="51" applyFont="1" applyFill="1" applyBorder="1" applyAlignment="1">
      <alignment horizontal="center" vertical="center" wrapText="1"/>
      <protection/>
    </xf>
    <xf numFmtId="0" fontId="1" fillId="0" borderId="49" xfId="51" applyFont="1" applyBorder="1" applyAlignment="1">
      <alignment horizontal="left" wrapText="1"/>
      <protection/>
    </xf>
    <xf numFmtId="3" fontId="7" fillId="42" borderId="49" xfId="0" applyNumberFormat="1" applyFont="1" applyFill="1" applyBorder="1" applyAlignment="1">
      <alignment horizontal="center"/>
    </xf>
    <xf numFmtId="3" fontId="7" fillId="42" borderId="50" xfId="0" applyNumberFormat="1" applyFont="1" applyFill="1" applyBorder="1" applyAlignment="1">
      <alignment horizontal="center"/>
    </xf>
    <xf numFmtId="3" fontId="7" fillId="40" borderId="12" xfId="0" applyNumberFormat="1" applyFont="1" applyFill="1" applyBorder="1" applyAlignment="1">
      <alignment horizontal="center" vertical="center" wrapText="1"/>
    </xf>
    <xf numFmtId="3" fontId="7" fillId="40" borderId="12" xfId="0" applyNumberFormat="1" applyFont="1" applyFill="1" applyBorder="1" applyAlignment="1" quotePrefix="1">
      <alignment horizontal="center" vertical="center" wrapText="1"/>
    </xf>
    <xf numFmtId="3" fontId="7" fillId="40" borderId="12" xfId="0" applyNumberFormat="1" applyFont="1" applyFill="1" applyBorder="1" applyAlignment="1">
      <alignment horizontal="center" vertical="center" textRotation="90" wrapText="1"/>
    </xf>
    <xf numFmtId="3" fontId="7" fillId="40" borderId="43" xfId="0" applyNumberFormat="1" applyFont="1" applyFill="1" applyBorder="1" applyAlignment="1">
      <alignment horizontal="center" vertical="center" wrapText="1"/>
    </xf>
    <xf numFmtId="3" fontId="7" fillId="40" borderId="43" xfId="0" applyNumberFormat="1" applyFont="1" applyFill="1" applyBorder="1" applyAlignment="1" quotePrefix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left" wrapText="1"/>
    </xf>
    <xf numFmtId="3" fontId="7" fillId="0" borderId="0" xfId="0" applyNumberFormat="1" applyFont="1" applyBorder="1" applyAlignment="1" quotePrefix="1">
      <alignment horizontal="left" wrapText="1"/>
    </xf>
    <xf numFmtId="3" fontId="9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3" fontId="10" fillId="40" borderId="12" xfId="0" applyNumberFormat="1" applyFont="1" applyFill="1" applyBorder="1" applyAlignment="1">
      <alignment horizontal="center" vertical="center" textRotation="90" wrapText="1"/>
    </xf>
    <xf numFmtId="0" fontId="7" fillId="40" borderId="43" xfId="0" applyNumberFormat="1" applyFont="1" applyFill="1" applyBorder="1" applyAlignment="1">
      <alignment horizontal="center" vertical="center" wrapText="1"/>
    </xf>
    <xf numFmtId="0" fontId="0" fillId="40" borderId="26" xfId="0" applyFill="1" applyBorder="1" applyAlignment="1">
      <alignment horizontal="center" vertical="center" wrapText="1"/>
    </xf>
    <xf numFmtId="0" fontId="11" fillId="0" borderId="0" xfId="51" applyFont="1" applyBorder="1" applyAlignment="1">
      <alignment horizontal="left" wrapText="1"/>
      <protection/>
    </xf>
    <xf numFmtId="0" fontId="0" fillId="0" borderId="0" xfId="51" applyFont="1" applyAlignment="1">
      <alignment horizont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M-IZ - 2005 -2007 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cenicki-dom-kutina@sk.htnet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cenicki-dom-kutina@sk.htnet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zoomScalePageLayoutView="0" workbookViewId="0" topLeftCell="A80">
      <selection activeCell="L90" sqref="L90"/>
    </sheetView>
  </sheetViews>
  <sheetFormatPr defaultColWidth="9.140625" defaultRowHeight="12.75"/>
  <cols>
    <col min="1" max="1" width="7.8515625" style="49" customWidth="1"/>
    <col min="2" max="2" width="28.00390625" style="49" customWidth="1"/>
    <col min="3" max="3" width="7.421875" style="49" customWidth="1"/>
    <col min="4" max="4" width="20.7109375" style="49" customWidth="1"/>
    <col min="5" max="5" width="10.421875" style="49" customWidth="1"/>
    <col min="6" max="6" width="10.00390625" style="49" customWidth="1"/>
    <col min="7" max="7" width="9.421875" style="49" customWidth="1"/>
    <col min="8" max="8" width="9.421875" style="54" customWidth="1"/>
    <col min="9" max="9" width="10.28125" style="49" customWidth="1"/>
    <col min="10" max="10" width="11.00390625" style="49" customWidth="1"/>
    <col min="11" max="11" width="10.28125" style="49" customWidth="1"/>
    <col min="12" max="12" width="11.421875" style="49" customWidth="1"/>
    <col min="13" max="13" width="12.00390625" style="49" customWidth="1"/>
    <col min="14" max="14" width="10.28125" style="49" customWidth="1"/>
    <col min="15" max="16384" width="9.140625" style="49" customWidth="1"/>
  </cols>
  <sheetData>
    <row r="1" spans="1:12" ht="15.75">
      <c r="A1" s="223" t="s">
        <v>124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5.75" customHeight="1">
      <c r="A2" s="50" t="s">
        <v>0</v>
      </c>
      <c r="B2" s="194"/>
      <c r="C2" s="194"/>
      <c r="D2" s="243" t="s">
        <v>189</v>
      </c>
      <c r="E2" s="195"/>
      <c r="F2" s="195"/>
      <c r="G2" s="195"/>
      <c r="H2" s="49"/>
      <c r="J2" s="194"/>
      <c r="K2" s="194"/>
      <c r="L2" s="194"/>
    </row>
    <row r="3" spans="1:20" ht="16.5" thickBot="1">
      <c r="A3" s="50" t="s">
        <v>1</v>
      </c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T3" s="49" t="s">
        <v>82</v>
      </c>
    </row>
    <row r="4" spans="1:12" ht="16.5" thickBot="1">
      <c r="A4" s="53" t="s">
        <v>86</v>
      </c>
      <c r="B4" s="224" t="s">
        <v>169</v>
      </c>
      <c r="C4" s="204"/>
      <c r="D4" s="53"/>
      <c r="E4" s="53"/>
      <c r="F4" s="53"/>
      <c r="G4" s="53"/>
      <c r="H4" s="53"/>
      <c r="I4" s="53"/>
      <c r="J4" s="53"/>
      <c r="K4" s="53"/>
      <c r="L4" s="53"/>
    </row>
    <row r="5" spans="1:12" ht="15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5.75">
      <c r="A6" s="53" t="s">
        <v>121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6.5" thickBot="1">
      <c r="A7" s="53" t="s">
        <v>87</v>
      </c>
      <c r="B7" s="225" t="s">
        <v>170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</row>
    <row r="8" spans="1:12" ht="16.5" thickBot="1">
      <c r="A8" s="53" t="s">
        <v>88</v>
      </c>
      <c r="B8" s="227" t="s">
        <v>171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</row>
    <row r="9" spans="1:12" ht="16.5" thickBot="1">
      <c r="A9" s="53" t="s">
        <v>2</v>
      </c>
      <c r="B9" s="227" t="s">
        <v>122</v>
      </c>
      <c r="C9" s="204"/>
      <c r="D9" s="53"/>
      <c r="E9" s="53"/>
      <c r="F9" s="53"/>
      <c r="G9" s="53"/>
      <c r="H9" s="53"/>
      <c r="I9" s="53"/>
      <c r="J9" s="53"/>
      <c r="K9" s="53"/>
      <c r="L9" s="53"/>
    </row>
    <row r="10" spans="1:3" ht="16.5" thickBot="1">
      <c r="A10" s="53" t="s">
        <v>89</v>
      </c>
      <c r="B10" s="203" t="s">
        <v>123</v>
      </c>
      <c r="C10" s="204"/>
    </row>
    <row r="11" spans="1:12" ht="15.75">
      <c r="A11" s="50" t="s">
        <v>3</v>
      </c>
      <c r="B11" s="50"/>
      <c r="C11" s="50"/>
      <c r="D11" s="50"/>
      <c r="E11" s="50"/>
      <c r="F11" s="50"/>
      <c r="G11" s="50"/>
      <c r="H11" s="55"/>
      <c r="I11" s="55"/>
      <c r="J11" s="55"/>
      <c r="K11" s="55" t="s">
        <v>153</v>
      </c>
      <c r="L11" s="55"/>
    </row>
    <row r="12" spans="1:12" ht="16.5" customHeight="1">
      <c r="A12" s="50" t="s">
        <v>172</v>
      </c>
      <c r="B12" s="56"/>
      <c r="C12" s="56"/>
      <c r="D12" s="56"/>
      <c r="E12" s="56"/>
      <c r="F12" s="56"/>
      <c r="G12" s="56"/>
      <c r="H12" s="55"/>
      <c r="I12" s="55"/>
      <c r="J12" s="55"/>
      <c r="K12" s="55"/>
      <c r="L12" s="55"/>
    </row>
    <row r="13" ht="4.5" customHeight="1" thickBot="1">
      <c r="G13" s="57"/>
    </row>
    <row r="14" spans="1:14" ht="14.25" customHeight="1" thickBot="1" thickTop="1">
      <c r="A14" s="226" t="s">
        <v>4</v>
      </c>
      <c r="B14" s="205" t="s">
        <v>5</v>
      </c>
      <c r="C14" s="207" t="s">
        <v>39</v>
      </c>
      <c r="D14" s="210" t="s">
        <v>152</v>
      </c>
      <c r="E14" s="217" t="s">
        <v>90</v>
      </c>
      <c r="F14" s="218"/>
      <c r="G14" s="219"/>
      <c r="H14" s="59" t="s">
        <v>91</v>
      </c>
      <c r="I14" s="220" t="s">
        <v>174</v>
      </c>
      <c r="J14" s="221"/>
      <c r="K14" s="222"/>
      <c r="L14" s="60"/>
      <c r="M14" s="197" t="s">
        <v>179</v>
      </c>
      <c r="N14" s="197" t="s">
        <v>180</v>
      </c>
    </row>
    <row r="15" spans="1:14" ht="27" thickBot="1" thickTop="1">
      <c r="A15" s="206"/>
      <c r="B15" s="206"/>
      <c r="C15" s="208"/>
      <c r="D15" s="211"/>
      <c r="E15" s="200" t="s">
        <v>162</v>
      </c>
      <c r="F15" s="201"/>
      <c r="G15" s="202"/>
      <c r="H15" s="62" t="s">
        <v>92</v>
      </c>
      <c r="I15" s="58" t="s">
        <v>93</v>
      </c>
      <c r="J15" s="58" t="s">
        <v>94</v>
      </c>
      <c r="K15" s="58" t="s">
        <v>94</v>
      </c>
      <c r="L15" s="63" t="s">
        <v>95</v>
      </c>
      <c r="M15" s="198"/>
      <c r="N15" s="198"/>
    </row>
    <row r="16" spans="1:18" ht="13.5" thickTop="1">
      <c r="A16" s="206"/>
      <c r="B16" s="206"/>
      <c r="C16" s="208"/>
      <c r="D16" s="211"/>
      <c r="E16" s="61"/>
      <c r="F16" s="61"/>
      <c r="G16" s="61"/>
      <c r="H16" s="62" t="s">
        <v>96</v>
      </c>
      <c r="I16" s="64" t="s">
        <v>97</v>
      </c>
      <c r="J16" s="64" t="s">
        <v>98</v>
      </c>
      <c r="K16" s="64" t="s">
        <v>98</v>
      </c>
      <c r="L16" s="65" t="s">
        <v>97</v>
      </c>
      <c r="M16" s="198"/>
      <c r="N16" s="198"/>
      <c r="Q16" s="151">
        <v>0.735</v>
      </c>
      <c r="R16" s="49">
        <v>1.005</v>
      </c>
    </row>
    <row r="17" spans="1:18" ht="25.5">
      <c r="A17" s="206"/>
      <c r="B17" s="206"/>
      <c r="C17" s="208"/>
      <c r="D17" s="211"/>
      <c r="E17" s="61" t="s">
        <v>158</v>
      </c>
      <c r="F17" s="61" t="s">
        <v>161</v>
      </c>
      <c r="G17" s="61" t="s">
        <v>173</v>
      </c>
      <c r="H17" s="62" t="s">
        <v>176</v>
      </c>
      <c r="I17" s="66"/>
      <c r="J17" s="67"/>
      <c r="K17" s="67"/>
      <c r="L17" s="65" t="s">
        <v>158</v>
      </c>
      <c r="M17" s="198"/>
      <c r="N17" s="198"/>
      <c r="R17" s="49">
        <f>(Q16*R16)</f>
        <v>0.7386749999999999</v>
      </c>
    </row>
    <row r="18" spans="1:14" ht="110.25" customHeight="1" thickBot="1">
      <c r="A18" s="68"/>
      <c r="B18" s="69"/>
      <c r="C18" s="209"/>
      <c r="D18" s="212"/>
      <c r="E18" s="68"/>
      <c r="F18" s="68"/>
      <c r="G18" s="70"/>
      <c r="H18" s="71"/>
      <c r="I18" s="72"/>
      <c r="J18" s="73" t="s">
        <v>99</v>
      </c>
      <c r="K18" s="73" t="s">
        <v>100</v>
      </c>
      <c r="L18" s="74" t="s">
        <v>178</v>
      </c>
      <c r="M18" s="199"/>
      <c r="N18" s="199"/>
    </row>
    <row r="19" spans="1:14" ht="12.75" customHeight="1" thickTop="1">
      <c r="A19" s="75" t="s">
        <v>6</v>
      </c>
      <c r="B19" s="76" t="s">
        <v>7</v>
      </c>
      <c r="C19" s="76" t="s">
        <v>8</v>
      </c>
      <c r="D19" s="76" t="s">
        <v>9</v>
      </c>
      <c r="E19" s="76" t="s">
        <v>10</v>
      </c>
      <c r="F19" s="76" t="s">
        <v>11</v>
      </c>
      <c r="G19" s="76" t="s">
        <v>12</v>
      </c>
      <c r="H19" s="77" t="s">
        <v>13</v>
      </c>
      <c r="I19" s="76" t="s">
        <v>14</v>
      </c>
      <c r="J19" s="76" t="s">
        <v>15</v>
      </c>
      <c r="K19" s="76" t="s">
        <v>16</v>
      </c>
      <c r="L19" s="78" t="s">
        <v>17</v>
      </c>
      <c r="M19" s="79">
        <v>13</v>
      </c>
      <c r="N19" s="80">
        <v>14</v>
      </c>
    </row>
    <row r="20" spans="8:14" ht="12.75" hidden="1">
      <c r="H20" s="49"/>
      <c r="L20" s="81"/>
      <c r="M20" s="82"/>
      <c r="N20" s="83"/>
    </row>
    <row r="21" spans="8:14" ht="12.75" hidden="1">
      <c r="H21" s="49"/>
      <c r="L21" s="81"/>
      <c r="M21" s="82"/>
      <c r="N21" s="83"/>
    </row>
    <row r="22" spans="8:14" ht="12.75" hidden="1">
      <c r="H22" s="49"/>
      <c r="L22" s="81"/>
      <c r="M22" s="82"/>
      <c r="N22" s="83"/>
    </row>
    <row r="23" spans="8:14" ht="12.75" hidden="1">
      <c r="H23" s="49"/>
      <c r="L23" s="81"/>
      <c r="M23" s="82"/>
      <c r="N23" s="83"/>
    </row>
    <row r="24" spans="8:14" ht="12.75" hidden="1">
      <c r="H24" s="49"/>
      <c r="L24" s="81"/>
      <c r="M24" s="82"/>
      <c r="N24" s="83"/>
    </row>
    <row r="25" spans="8:14" ht="12.75" hidden="1">
      <c r="H25" s="49"/>
      <c r="L25" s="81"/>
      <c r="M25" s="82"/>
      <c r="N25" s="83"/>
    </row>
    <row r="26" spans="8:14" ht="12.75" hidden="1">
      <c r="H26" s="49"/>
      <c r="L26" s="81"/>
      <c r="M26" s="82"/>
      <c r="N26" s="83"/>
    </row>
    <row r="27" spans="8:14" ht="12.75" hidden="1">
      <c r="H27" s="49"/>
      <c r="L27" s="81"/>
      <c r="M27" s="82"/>
      <c r="N27" s="83"/>
    </row>
    <row r="28" spans="8:14" ht="12.75" hidden="1">
      <c r="H28" s="49"/>
      <c r="L28" s="81"/>
      <c r="M28" s="82"/>
      <c r="N28" s="83"/>
    </row>
    <row r="29" spans="8:14" ht="12.75" hidden="1">
      <c r="H29" s="49"/>
      <c r="L29" s="81"/>
      <c r="M29" s="82"/>
      <c r="N29" s="83"/>
    </row>
    <row r="30" spans="8:14" ht="12.75" hidden="1">
      <c r="H30" s="49"/>
      <c r="L30" s="81"/>
      <c r="M30" s="82"/>
      <c r="N30" s="83"/>
    </row>
    <row r="31" spans="1:14" ht="25.5">
      <c r="A31" s="115"/>
      <c r="B31" s="116" t="s">
        <v>18</v>
      </c>
      <c r="C31" s="117">
        <f aca="true" t="shared" si="0" ref="C31:H31">SUM(C32:C37)</f>
        <v>7</v>
      </c>
      <c r="D31" s="117">
        <f t="shared" si="0"/>
        <v>4</v>
      </c>
      <c r="E31" s="117">
        <f t="shared" si="0"/>
        <v>6</v>
      </c>
      <c r="F31" s="117">
        <f t="shared" si="0"/>
        <v>7</v>
      </c>
      <c r="G31" s="118">
        <f t="shared" si="0"/>
        <v>7</v>
      </c>
      <c r="H31" s="117">
        <f t="shared" si="0"/>
        <v>6</v>
      </c>
      <c r="I31" s="119"/>
      <c r="J31" s="119"/>
      <c r="K31" s="120"/>
      <c r="L31" s="138">
        <f>SUM(L32:L37)</f>
        <v>10.040954999999999</v>
      </c>
      <c r="M31" s="84">
        <f>L31*1.005</f>
        <v>10.091159774999998</v>
      </c>
      <c r="N31" s="84">
        <f>M31*1.005</f>
        <v>10.141615573874997</v>
      </c>
    </row>
    <row r="32" spans="1:14" ht="25.5">
      <c r="A32" s="121"/>
      <c r="B32" s="122" t="s">
        <v>107</v>
      </c>
      <c r="C32" s="122">
        <v>1</v>
      </c>
      <c r="D32" s="123">
        <v>1</v>
      </c>
      <c r="E32" s="122">
        <v>1</v>
      </c>
      <c r="F32" s="122">
        <v>1</v>
      </c>
      <c r="G32" s="122">
        <v>1</v>
      </c>
      <c r="H32" s="123">
        <v>1</v>
      </c>
      <c r="I32" s="142">
        <v>1.765</v>
      </c>
      <c r="J32" s="142">
        <f>(I32*1.13725)</f>
        <v>2.00724625</v>
      </c>
      <c r="K32" s="139">
        <v>2.322</v>
      </c>
      <c r="L32" s="136">
        <f>(E32*K32)*1.005</f>
        <v>2.3336099999999997</v>
      </c>
      <c r="M32" s="136"/>
      <c r="N32" s="136"/>
    </row>
    <row r="33" spans="1:14" ht="12.75">
      <c r="A33" s="121"/>
      <c r="B33" s="122" t="s">
        <v>108</v>
      </c>
      <c r="C33" s="122">
        <v>1</v>
      </c>
      <c r="D33" s="124">
        <v>1</v>
      </c>
      <c r="E33" s="122">
        <v>1</v>
      </c>
      <c r="F33" s="122">
        <v>1</v>
      </c>
      <c r="G33" s="122">
        <v>1</v>
      </c>
      <c r="H33" s="124">
        <v>1</v>
      </c>
      <c r="I33" s="142">
        <v>1.212</v>
      </c>
      <c r="J33" s="142">
        <f aca="true" t="shared" si="1" ref="J33:J48">(I33*1.13725)</f>
        <v>1.378347</v>
      </c>
      <c r="K33" s="139">
        <v>1.385</v>
      </c>
      <c r="L33" s="136">
        <f>(K33)*1.005</f>
        <v>1.3919249999999999</v>
      </c>
      <c r="M33" s="136"/>
      <c r="N33" s="136"/>
    </row>
    <row r="34" spans="1:14" ht="12.75">
      <c r="A34" s="121"/>
      <c r="B34" s="122" t="s">
        <v>109</v>
      </c>
      <c r="C34" s="122">
        <v>1</v>
      </c>
      <c r="D34" s="122">
        <v>1</v>
      </c>
      <c r="E34" s="122">
        <v>1</v>
      </c>
      <c r="F34" s="122">
        <v>1</v>
      </c>
      <c r="G34" s="122">
        <v>1</v>
      </c>
      <c r="H34" s="122">
        <v>1</v>
      </c>
      <c r="I34" s="142">
        <v>1.086</v>
      </c>
      <c r="J34" s="142">
        <f t="shared" si="1"/>
        <v>1.2350535000000002</v>
      </c>
      <c r="K34" s="139">
        <v>1.371</v>
      </c>
      <c r="L34" s="136">
        <f>(K34)*1.005</f>
        <v>1.3778549999999998</v>
      </c>
      <c r="M34" s="136"/>
      <c r="N34" s="136"/>
    </row>
    <row r="35" spans="1:15" ht="12.75">
      <c r="A35" s="121"/>
      <c r="B35" s="122" t="s">
        <v>110</v>
      </c>
      <c r="C35" s="122">
        <v>4</v>
      </c>
      <c r="D35" s="122">
        <v>1</v>
      </c>
      <c r="E35" s="122">
        <v>1</v>
      </c>
      <c r="F35" s="122">
        <v>1</v>
      </c>
      <c r="G35" s="122">
        <v>1</v>
      </c>
      <c r="H35" s="122">
        <v>1</v>
      </c>
      <c r="I35" s="142">
        <v>1.325</v>
      </c>
      <c r="J35" s="142">
        <f t="shared" si="1"/>
        <v>1.50685625</v>
      </c>
      <c r="K35" s="139">
        <v>1.537</v>
      </c>
      <c r="L35" s="136">
        <f aca="true" t="shared" si="2" ref="L35:L48">(E35*K35)*1.005</f>
        <v>1.5446849999999999</v>
      </c>
      <c r="M35" s="136"/>
      <c r="N35" s="136"/>
      <c r="O35" s="151" t="s">
        <v>177</v>
      </c>
    </row>
    <row r="36" spans="1:15" ht="12.75">
      <c r="A36" s="121"/>
      <c r="B36" s="122" t="s">
        <v>110</v>
      </c>
      <c r="C36" s="122"/>
      <c r="D36" s="122"/>
      <c r="E36" s="122">
        <v>2</v>
      </c>
      <c r="F36" s="122">
        <v>2</v>
      </c>
      <c r="G36" s="122">
        <v>2</v>
      </c>
      <c r="H36" s="122">
        <v>2</v>
      </c>
      <c r="I36" s="142">
        <v>1.325</v>
      </c>
      <c r="J36" s="142">
        <f t="shared" si="1"/>
        <v>1.50685625</v>
      </c>
      <c r="K36" s="139">
        <v>1.688</v>
      </c>
      <c r="L36" s="136">
        <f t="shared" si="2"/>
        <v>3.3928799999999995</v>
      </c>
      <c r="M36" s="136"/>
      <c r="N36" s="136"/>
      <c r="O36" s="151" t="s">
        <v>146</v>
      </c>
    </row>
    <row r="37" spans="1:14" ht="12.75">
      <c r="A37" s="121"/>
      <c r="B37" s="122" t="s">
        <v>111</v>
      </c>
      <c r="C37" s="122"/>
      <c r="D37" s="122"/>
      <c r="E37" s="143">
        <v>0</v>
      </c>
      <c r="F37" s="122">
        <v>1</v>
      </c>
      <c r="G37" s="122">
        <v>1</v>
      </c>
      <c r="H37" s="122"/>
      <c r="I37" s="142">
        <v>1.325</v>
      </c>
      <c r="J37" s="142">
        <f t="shared" si="1"/>
        <v>1.50685625</v>
      </c>
      <c r="K37" s="139">
        <v>1.688</v>
      </c>
      <c r="L37" s="136">
        <f t="shared" si="2"/>
        <v>0</v>
      </c>
      <c r="M37" s="136"/>
      <c r="N37" s="136"/>
    </row>
    <row r="38" spans="1:17" ht="25.5">
      <c r="A38" s="115"/>
      <c r="B38" s="116" t="s">
        <v>19</v>
      </c>
      <c r="C38" s="117">
        <f>SUM(C39:C46)</f>
        <v>6</v>
      </c>
      <c r="D38" s="117">
        <f>SUM(D39:D46)</f>
        <v>6</v>
      </c>
      <c r="E38" s="117">
        <f>SUM(E40:E46)</f>
        <v>6</v>
      </c>
      <c r="F38" s="117">
        <f>SUM(F40:F46)</f>
        <v>5</v>
      </c>
      <c r="G38" s="117">
        <f>SUM(G40:G46)</f>
        <v>6</v>
      </c>
      <c r="H38" s="117">
        <f>SUM(H40:H46)</f>
        <v>6</v>
      </c>
      <c r="I38" s="119"/>
      <c r="J38" s="119"/>
      <c r="K38" s="137"/>
      <c r="L38" s="138">
        <f>SUM(L40:L46)</f>
        <v>6.017939999999999</v>
      </c>
      <c r="M38" s="84">
        <f>L38*1.005</f>
        <v>6.048029699999999</v>
      </c>
      <c r="N38" s="84">
        <f>M38*1.005</f>
        <v>6.078269848499998</v>
      </c>
      <c r="P38" s="134"/>
      <c r="Q38" s="134"/>
    </row>
    <row r="39" spans="1:17" ht="12.75">
      <c r="A39" s="179"/>
      <c r="B39" s="180" t="s">
        <v>181</v>
      </c>
      <c r="C39" s="181"/>
      <c r="D39" s="184"/>
      <c r="E39" s="181"/>
      <c r="F39" s="181"/>
      <c r="G39" s="181"/>
      <c r="H39" s="181"/>
      <c r="I39" s="182"/>
      <c r="J39" s="182"/>
      <c r="K39" s="183"/>
      <c r="L39" s="183"/>
      <c r="M39" s="178"/>
      <c r="N39" s="177"/>
      <c r="P39" s="134"/>
      <c r="Q39" s="134"/>
    </row>
    <row r="40" spans="1:18" ht="12.75">
      <c r="A40" s="121"/>
      <c r="B40" s="122" t="s">
        <v>112</v>
      </c>
      <c r="C40" s="122">
        <v>1</v>
      </c>
      <c r="D40" s="122">
        <v>1</v>
      </c>
      <c r="E40" s="122">
        <v>1</v>
      </c>
      <c r="F40" s="122">
        <v>1</v>
      </c>
      <c r="G40" s="122">
        <v>1</v>
      </c>
      <c r="H40" s="122">
        <v>2</v>
      </c>
      <c r="I40" s="148">
        <v>0.776</v>
      </c>
      <c r="J40" s="142">
        <f t="shared" si="1"/>
        <v>0.8825060000000001</v>
      </c>
      <c r="K40" s="139">
        <v>0.99</v>
      </c>
      <c r="L40" s="136">
        <f t="shared" si="2"/>
        <v>0.9949499999999999</v>
      </c>
      <c r="M40" s="86"/>
      <c r="N40" s="85"/>
      <c r="O40" s="151" t="s">
        <v>147</v>
      </c>
      <c r="P40" s="125"/>
      <c r="Q40" s="144"/>
      <c r="R40" s="112"/>
    </row>
    <row r="41" spans="1:18" ht="12.75">
      <c r="A41" s="121"/>
      <c r="B41" s="122" t="s">
        <v>113</v>
      </c>
      <c r="C41" s="122">
        <v>2</v>
      </c>
      <c r="D41" s="122">
        <v>2</v>
      </c>
      <c r="E41" s="122">
        <v>2</v>
      </c>
      <c r="F41" s="122">
        <v>2</v>
      </c>
      <c r="G41" s="122">
        <v>2</v>
      </c>
      <c r="H41" s="122">
        <v>1</v>
      </c>
      <c r="I41" s="148">
        <v>0.776</v>
      </c>
      <c r="J41" s="142">
        <f t="shared" si="1"/>
        <v>0.8825060000000001</v>
      </c>
      <c r="K41" s="139">
        <v>0.99</v>
      </c>
      <c r="L41" s="136">
        <f t="shared" si="2"/>
        <v>1.9898999999999998</v>
      </c>
      <c r="M41" s="86"/>
      <c r="N41" s="85"/>
      <c r="O41" s="151" t="s">
        <v>148</v>
      </c>
      <c r="P41" s="135"/>
      <c r="Q41" s="144"/>
      <c r="R41" s="112"/>
    </row>
    <row r="42" spans="1:18" ht="12.75">
      <c r="A42" s="121"/>
      <c r="B42" s="122" t="s">
        <v>114</v>
      </c>
      <c r="C42" s="122">
        <v>1</v>
      </c>
      <c r="D42" s="122">
        <v>1</v>
      </c>
      <c r="E42" s="122">
        <v>1</v>
      </c>
      <c r="F42" s="122">
        <v>1</v>
      </c>
      <c r="G42" s="122">
        <v>1</v>
      </c>
      <c r="H42" s="122">
        <v>1</v>
      </c>
      <c r="I42" s="148">
        <v>0.776</v>
      </c>
      <c r="J42" s="142">
        <f t="shared" si="1"/>
        <v>0.8825060000000001</v>
      </c>
      <c r="K42" s="139">
        <v>0.99</v>
      </c>
      <c r="L42" s="136">
        <f t="shared" si="2"/>
        <v>0.9949499999999999</v>
      </c>
      <c r="M42" s="86"/>
      <c r="N42" s="85"/>
      <c r="P42" s="135"/>
      <c r="Q42" s="144"/>
      <c r="R42" s="112"/>
    </row>
    <row r="43" spans="1:18" ht="25.5">
      <c r="A43" s="121"/>
      <c r="B43" s="122" t="s">
        <v>115</v>
      </c>
      <c r="C43" s="122">
        <v>1</v>
      </c>
      <c r="D43" s="122">
        <v>1</v>
      </c>
      <c r="E43" s="122">
        <v>1</v>
      </c>
      <c r="F43" s="122"/>
      <c r="G43" s="122"/>
      <c r="H43" s="122">
        <v>1</v>
      </c>
      <c r="I43" s="148">
        <v>0.776</v>
      </c>
      <c r="J43" s="142">
        <f t="shared" si="1"/>
        <v>0.8825060000000001</v>
      </c>
      <c r="K43" s="139">
        <v>1.06</v>
      </c>
      <c r="L43" s="136">
        <f t="shared" si="2"/>
        <v>1.0653</v>
      </c>
      <c r="M43" s="87"/>
      <c r="N43" s="88"/>
      <c r="O43" s="151" t="s">
        <v>154</v>
      </c>
      <c r="P43" s="135"/>
      <c r="Q43" s="144"/>
      <c r="R43" s="112"/>
    </row>
    <row r="44" spans="1:18" ht="25.5">
      <c r="A44" s="121"/>
      <c r="B44" s="122" t="s">
        <v>116</v>
      </c>
      <c r="C44" s="122">
        <v>1</v>
      </c>
      <c r="D44" s="122">
        <v>1</v>
      </c>
      <c r="E44" s="122">
        <v>1</v>
      </c>
      <c r="F44" s="122">
        <v>1</v>
      </c>
      <c r="G44" s="122">
        <v>1</v>
      </c>
      <c r="H44" s="122">
        <v>1</v>
      </c>
      <c r="I44" s="148">
        <v>0.776</v>
      </c>
      <c r="J44" s="142">
        <f t="shared" si="1"/>
        <v>0.8825060000000001</v>
      </c>
      <c r="K44" s="139">
        <v>0.968</v>
      </c>
      <c r="L44" s="136">
        <f t="shared" si="2"/>
        <v>0.9728399999999998</v>
      </c>
      <c r="M44" s="87"/>
      <c r="N44" s="88"/>
      <c r="P44" s="135"/>
      <c r="Q44" s="144"/>
      <c r="R44" s="112"/>
    </row>
    <row r="45" spans="1:19" ht="25.5">
      <c r="A45" s="121"/>
      <c r="B45" s="122" t="s">
        <v>117</v>
      </c>
      <c r="C45" s="126"/>
      <c r="D45" s="122"/>
      <c r="E45" s="143">
        <v>0</v>
      </c>
      <c r="F45" s="122">
        <v>0</v>
      </c>
      <c r="G45" s="122">
        <v>1</v>
      </c>
      <c r="H45" s="122"/>
      <c r="I45" s="148">
        <v>0.776</v>
      </c>
      <c r="J45" s="142">
        <f t="shared" si="1"/>
        <v>0.8825060000000001</v>
      </c>
      <c r="K45" s="139">
        <f>((I45+(I45*0.08))*1.13725)</f>
        <v>0.9531064800000001</v>
      </c>
      <c r="L45" s="136">
        <f t="shared" si="2"/>
        <v>0</v>
      </c>
      <c r="M45" s="86"/>
      <c r="N45" s="85">
        <f>M45*1.007</f>
        <v>0</v>
      </c>
      <c r="P45" s="135"/>
      <c r="Q45" s="144"/>
      <c r="R45" s="112"/>
      <c r="S45" s="112"/>
    </row>
    <row r="46" spans="1:17" ht="12.75">
      <c r="A46" s="127"/>
      <c r="B46" s="124" t="s">
        <v>118</v>
      </c>
      <c r="C46" s="124"/>
      <c r="D46" s="124"/>
      <c r="E46" s="124"/>
      <c r="F46" s="150"/>
      <c r="G46" s="124"/>
      <c r="H46" s="124"/>
      <c r="I46" s="148">
        <v>0.824</v>
      </c>
      <c r="J46" s="142">
        <f t="shared" si="1"/>
        <v>0.937094</v>
      </c>
      <c r="K46" s="139">
        <f>((I46+(I46*0.08))*1.13725)</f>
        <v>1.01206152</v>
      </c>
      <c r="L46" s="136">
        <f t="shared" si="2"/>
        <v>0</v>
      </c>
      <c r="M46" s="86"/>
      <c r="N46" s="85">
        <f>M46*1.007</f>
        <v>0</v>
      </c>
      <c r="P46"/>
      <c r="Q46" s="144"/>
    </row>
    <row r="47" spans="1:18" ht="12.75">
      <c r="A47" s="115"/>
      <c r="B47" s="116" t="s">
        <v>20</v>
      </c>
      <c r="C47" s="117">
        <f aca="true" t="shared" si="3" ref="C47:H47">SUM(C48:C48)</f>
        <v>1</v>
      </c>
      <c r="D47" s="117">
        <f t="shared" si="3"/>
        <v>2</v>
      </c>
      <c r="E47" s="117">
        <f t="shared" si="3"/>
        <v>2</v>
      </c>
      <c r="F47" s="117">
        <f t="shared" si="3"/>
        <v>2</v>
      </c>
      <c r="G47" s="117">
        <f t="shared" si="3"/>
        <v>2</v>
      </c>
      <c r="H47" s="117">
        <f t="shared" si="3"/>
        <v>2</v>
      </c>
      <c r="I47" s="119"/>
      <c r="J47" s="119"/>
      <c r="K47" s="137"/>
      <c r="L47" s="138">
        <f>SUM(L48:L48)</f>
        <v>1.4934299999999998</v>
      </c>
      <c r="M47" s="84">
        <f>L47*1.005</f>
        <v>1.5008971499999997</v>
      </c>
      <c r="N47" s="84">
        <f>M47*1.005</f>
        <v>1.5084016357499994</v>
      </c>
      <c r="P47" s="139"/>
      <c r="Q47" s="144"/>
      <c r="R47" s="112"/>
    </row>
    <row r="48" spans="1:18" ht="13.5" thickBot="1">
      <c r="A48" s="121"/>
      <c r="B48" s="122" t="s">
        <v>119</v>
      </c>
      <c r="C48" s="122">
        <v>1</v>
      </c>
      <c r="D48" s="122">
        <v>2</v>
      </c>
      <c r="E48" s="149">
        <v>2</v>
      </c>
      <c r="F48" s="122">
        <v>2</v>
      </c>
      <c r="G48" s="122">
        <v>2</v>
      </c>
      <c r="H48" s="122">
        <v>2</v>
      </c>
      <c r="I48" s="122">
        <v>0.601</v>
      </c>
      <c r="J48" s="142">
        <f t="shared" si="1"/>
        <v>0.68348725</v>
      </c>
      <c r="K48" s="139">
        <v>0.743</v>
      </c>
      <c r="L48" s="136">
        <f t="shared" si="2"/>
        <v>1.4934299999999998</v>
      </c>
      <c r="M48" s="87"/>
      <c r="N48" s="88">
        <f>M48*1.007</f>
        <v>0</v>
      </c>
      <c r="P48" s="139"/>
      <c r="Q48" s="144"/>
      <c r="R48" s="112"/>
    </row>
    <row r="49" spans="1:18" ht="12.75" customHeight="1" thickBot="1" thickTop="1">
      <c r="A49" s="215" t="s">
        <v>120</v>
      </c>
      <c r="B49" s="216"/>
      <c r="C49" s="128">
        <f aca="true" t="shared" si="4" ref="C49:H49">SUM(C31+C38+C47)</f>
        <v>14</v>
      </c>
      <c r="D49" s="128">
        <f t="shared" si="4"/>
        <v>12</v>
      </c>
      <c r="E49" s="128">
        <f t="shared" si="4"/>
        <v>14</v>
      </c>
      <c r="F49" s="128">
        <f t="shared" si="4"/>
        <v>14</v>
      </c>
      <c r="G49" s="128">
        <f t="shared" si="4"/>
        <v>15</v>
      </c>
      <c r="H49" s="128">
        <f t="shared" si="4"/>
        <v>14</v>
      </c>
      <c r="I49" s="129"/>
      <c r="J49" s="129"/>
      <c r="K49" s="140"/>
      <c r="L49" s="141">
        <f>SUM(L31+L38+L47)</f>
        <v>17.552325</v>
      </c>
      <c r="M49" s="84">
        <f>L49*1.005</f>
        <v>17.640086625</v>
      </c>
      <c r="N49" s="84">
        <f>M49*1.005</f>
        <v>17.728287058124998</v>
      </c>
      <c r="P49" s="139"/>
      <c r="Q49" s="144"/>
      <c r="R49" s="112"/>
    </row>
    <row r="50" spans="1:18" ht="13.5" thickTop="1">
      <c r="A50" s="90" t="s">
        <v>21</v>
      </c>
      <c r="D50" s="151" t="s">
        <v>151</v>
      </c>
      <c r="K50" s="89"/>
      <c r="P50" s="139"/>
      <c r="Q50" s="144"/>
      <c r="R50" s="112"/>
    </row>
    <row r="51" spans="1:18" ht="12.75">
      <c r="A51" s="91" t="s">
        <v>22</v>
      </c>
      <c r="B51" s="91"/>
      <c r="C51" s="91"/>
      <c r="D51" s="91"/>
      <c r="E51" s="91"/>
      <c r="F51" s="91"/>
      <c r="G51" s="91"/>
      <c r="H51" s="91"/>
      <c r="P51" s="132"/>
      <c r="Q51" s="144"/>
      <c r="R51" s="112"/>
    </row>
    <row r="52" spans="1:18" ht="12.75">
      <c r="A52" s="91" t="s">
        <v>23</v>
      </c>
      <c r="B52" s="91"/>
      <c r="C52" s="91"/>
      <c r="D52" s="91"/>
      <c r="E52" s="91"/>
      <c r="F52" s="91"/>
      <c r="G52" s="91"/>
      <c r="H52" s="91"/>
      <c r="P52" s="132"/>
      <c r="Q52" s="144"/>
      <c r="R52" s="112"/>
    </row>
    <row r="53" spans="8:18" ht="12.75">
      <c r="H53" s="49"/>
      <c r="P53" s="132"/>
      <c r="Q53" s="144"/>
      <c r="R53" s="112"/>
    </row>
    <row r="54" spans="8:18" ht="12.75">
      <c r="H54" s="49"/>
      <c r="P54" s="133"/>
      <c r="Q54" s="144"/>
      <c r="R54" s="112"/>
    </row>
    <row r="55" spans="8:17" ht="12.75">
      <c r="H55" s="49"/>
      <c r="P55"/>
      <c r="Q55" s="144"/>
    </row>
    <row r="56" spans="8:18" ht="12.75">
      <c r="H56" s="49"/>
      <c r="P56" s="122"/>
      <c r="Q56" s="144"/>
      <c r="R56" s="112"/>
    </row>
    <row r="57" ht="12.75">
      <c r="H57" s="49"/>
    </row>
    <row r="58" ht="12.75">
      <c r="H58" s="90"/>
    </row>
    <row r="59" spans="1:8" ht="12.75">
      <c r="A59" s="90" t="s">
        <v>175</v>
      </c>
      <c r="B59" s="90"/>
      <c r="C59" s="90"/>
      <c r="D59" s="90"/>
      <c r="E59" s="90"/>
      <c r="F59" s="90"/>
      <c r="H59" s="49"/>
    </row>
    <row r="60" spans="7:8" ht="12.75">
      <c r="G60" s="92"/>
      <c r="H60" s="49"/>
    </row>
    <row r="61" spans="1:8" ht="12.75">
      <c r="A61" s="90" t="s">
        <v>24</v>
      </c>
      <c r="B61" s="90" t="s">
        <v>158</v>
      </c>
      <c r="C61" s="90"/>
      <c r="H61" s="49"/>
    </row>
    <row r="62" spans="5:8" ht="12.75">
      <c r="E62" s="95"/>
      <c r="H62" s="49"/>
    </row>
    <row r="63" spans="1:13" ht="12.75">
      <c r="A63" s="92"/>
      <c r="B63" s="92" t="s">
        <v>25</v>
      </c>
      <c r="C63" s="93">
        <f>L49</f>
        <v>17.552325</v>
      </c>
      <c r="D63" s="94" t="s">
        <v>26</v>
      </c>
      <c r="E63" s="95">
        <v>5421.54</v>
      </c>
      <c r="F63" s="92" t="s">
        <v>27</v>
      </c>
      <c r="G63" s="92" t="s">
        <v>28</v>
      </c>
      <c r="H63" s="92"/>
      <c r="J63" s="96"/>
      <c r="L63" s="97"/>
      <c r="M63" s="97">
        <f>(C63*E63*12)</f>
        <v>1141927.584966</v>
      </c>
    </row>
    <row r="64" spans="1:13" ht="12.75">
      <c r="A64" s="92"/>
      <c r="B64" s="92"/>
      <c r="C64" s="92"/>
      <c r="D64" s="92"/>
      <c r="E64" s="92"/>
      <c r="F64" s="92"/>
      <c r="G64" s="92"/>
      <c r="H64" s="92"/>
      <c r="J64" s="98"/>
      <c r="L64" s="97"/>
      <c r="M64" s="97"/>
    </row>
    <row r="65" spans="1:20" ht="12.75">
      <c r="A65" s="92"/>
      <c r="B65" s="92"/>
      <c r="C65" s="92"/>
      <c r="D65" s="92"/>
      <c r="E65" s="92"/>
      <c r="F65" s="92"/>
      <c r="G65" s="92" t="s">
        <v>29</v>
      </c>
      <c r="H65" s="92"/>
      <c r="J65" s="98"/>
      <c r="L65" s="97"/>
      <c r="M65" s="97">
        <v>32562</v>
      </c>
      <c r="O65" s="151" t="s">
        <v>155</v>
      </c>
      <c r="T65" s="151" t="s">
        <v>153</v>
      </c>
    </row>
    <row r="66" spans="1:13" ht="12.75">
      <c r="A66" s="92"/>
      <c r="B66" s="92"/>
      <c r="C66" s="92"/>
      <c r="D66" s="92"/>
      <c r="E66" s="92"/>
      <c r="F66" s="92"/>
      <c r="G66" s="92"/>
      <c r="H66" s="92"/>
      <c r="J66" s="98"/>
      <c r="L66" s="97"/>
      <c r="M66" s="97"/>
    </row>
    <row r="67" spans="1:13" ht="13.5" thickBot="1">
      <c r="A67" s="99"/>
      <c r="B67" s="100"/>
      <c r="C67" s="100"/>
      <c r="D67" s="99"/>
      <c r="E67" s="92"/>
      <c r="F67" s="92"/>
      <c r="G67" s="168" t="s">
        <v>159</v>
      </c>
      <c r="H67" s="99"/>
      <c r="I67" s="57"/>
      <c r="J67" s="101"/>
      <c r="K67" s="101"/>
      <c r="L67" s="102"/>
      <c r="M67" s="97">
        <f>((M63+M65)*0.172)</f>
        <v>202012.20861415198</v>
      </c>
    </row>
    <row r="68" spans="1:13" ht="13.5" thickTop="1">
      <c r="A68" s="99"/>
      <c r="B68" s="100"/>
      <c r="C68" s="100"/>
      <c r="D68" s="99"/>
      <c r="E68" s="92"/>
      <c r="F68" s="92"/>
      <c r="G68" s="103"/>
      <c r="H68" s="103"/>
      <c r="J68" s="98"/>
      <c r="L68" s="97"/>
      <c r="M68" s="97"/>
    </row>
    <row r="69" spans="1:13" ht="12.75">
      <c r="A69" s="99"/>
      <c r="B69" s="99"/>
      <c r="C69" s="99"/>
      <c r="D69" s="99"/>
      <c r="E69" s="99"/>
      <c r="F69" s="99"/>
      <c r="G69" s="99" t="s">
        <v>31</v>
      </c>
      <c r="H69" s="99"/>
      <c r="J69" s="104"/>
      <c r="L69" s="97"/>
      <c r="M69" s="97">
        <f>(M63+M65+M67)</f>
        <v>1376501.7935801519</v>
      </c>
    </row>
    <row r="70" spans="1:13" ht="12.75">
      <c r="A70" s="99"/>
      <c r="B70" s="99"/>
      <c r="C70" s="99"/>
      <c r="D70" s="99"/>
      <c r="E70" s="99"/>
      <c r="F70" s="99"/>
      <c r="G70" s="145" t="s">
        <v>143</v>
      </c>
      <c r="H70" s="99"/>
      <c r="J70" s="105"/>
      <c r="M70" s="169">
        <v>51400</v>
      </c>
    </row>
    <row r="71" spans="1:13" ht="12.75">
      <c r="A71" s="106"/>
      <c r="B71" s="106"/>
      <c r="C71" s="106"/>
      <c r="D71" s="99"/>
      <c r="E71" s="99"/>
      <c r="F71" s="99"/>
      <c r="G71" s="99"/>
      <c r="H71" s="99"/>
      <c r="J71" s="105"/>
      <c r="M71" s="147">
        <f>SUM(M69:M70)</f>
        <v>1427901.7935801519</v>
      </c>
    </row>
    <row r="72" spans="1:12" ht="12.75">
      <c r="A72" s="107" t="s">
        <v>32</v>
      </c>
      <c r="B72" s="90" t="s">
        <v>161</v>
      </c>
      <c r="C72" s="90"/>
      <c r="H72" s="49"/>
      <c r="J72" s="105"/>
      <c r="L72" s="97"/>
    </row>
    <row r="73" spans="8:10" ht="12.75">
      <c r="H73" s="49"/>
      <c r="J73" s="105"/>
    </row>
    <row r="74" spans="1:13" ht="38.25">
      <c r="A74" s="92"/>
      <c r="B74" s="108" t="s">
        <v>33</v>
      </c>
      <c r="C74" s="109">
        <f>M49</f>
        <v>17.640086625</v>
      </c>
      <c r="D74" s="94" t="s">
        <v>26</v>
      </c>
      <c r="E74" s="95">
        <v>5421.54</v>
      </c>
      <c r="F74" s="92" t="s">
        <v>27</v>
      </c>
      <c r="G74" s="92" t="s">
        <v>28</v>
      </c>
      <c r="H74" s="92"/>
      <c r="J74" s="96"/>
      <c r="L74" s="97"/>
      <c r="M74" s="97">
        <f>(C74*E74*12)</f>
        <v>1147637.22289083</v>
      </c>
    </row>
    <row r="75" spans="1:12" ht="12.75">
      <c r="A75" s="92"/>
      <c r="B75" s="92"/>
      <c r="C75" s="92"/>
      <c r="D75" s="92"/>
      <c r="E75" s="92"/>
      <c r="F75" s="92"/>
      <c r="G75" s="92"/>
      <c r="H75" s="92"/>
      <c r="J75" s="98"/>
      <c r="L75" s="97"/>
    </row>
    <row r="76" spans="1:13" ht="12.75">
      <c r="A76" s="92"/>
      <c r="B76" s="92"/>
      <c r="C76" s="92"/>
      <c r="D76" s="92"/>
      <c r="E76" s="92"/>
      <c r="F76" s="92"/>
      <c r="G76" s="92" t="s">
        <v>29</v>
      </c>
      <c r="H76" s="92"/>
      <c r="J76" s="98"/>
      <c r="L76" s="97"/>
      <c r="M76" s="97">
        <f>(M65*1.005)</f>
        <v>32724.809999999998</v>
      </c>
    </row>
    <row r="77" spans="1:12" ht="12.75">
      <c r="A77" s="92"/>
      <c r="B77" s="92"/>
      <c r="C77" s="92"/>
      <c r="D77" s="92"/>
      <c r="E77" s="92"/>
      <c r="F77" s="92"/>
      <c r="G77" s="92"/>
      <c r="H77" s="92"/>
      <c r="J77" s="98"/>
      <c r="L77" s="97"/>
    </row>
    <row r="78" spans="1:13" ht="13.5" thickBot="1">
      <c r="A78" s="99"/>
      <c r="B78" s="100"/>
      <c r="C78" s="100"/>
      <c r="D78" s="99"/>
      <c r="E78" s="92"/>
      <c r="F78" s="92"/>
      <c r="G78" s="92" t="s">
        <v>30</v>
      </c>
      <c r="H78" s="99"/>
      <c r="I78" s="57"/>
      <c r="J78" s="101"/>
      <c r="K78" s="101"/>
      <c r="L78" s="102"/>
      <c r="M78" s="97">
        <f>((M74+M76)*0.172)</f>
        <v>203022.26965722273</v>
      </c>
    </row>
    <row r="79" spans="1:12" ht="13.5" thickTop="1">
      <c r="A79" s="99"/>
      <c r="B79" s="100"/>
      <c r="C79" s="100"/>
      <c r="D79" s="99"/>
      <c r="E79" s="92"/>
      <c r="F79" s="92"/>
      <c r="G79" s="103"/>
      <c r="H79" s="103"/>
      <c r="J79" s="98"/>
      <c r="L79" s="97"/>
    </row>
    <row r="80" spans="1:13" ht="12.75">
      <c r="A80" s="99"/>
      <c r="B80" s="99"/>
      <c r="C80" s="99"/>
      <c r="D80" s="99"/>
      <c r="E80" s="99"/>
      <c r="F80" s="99"/>
      <c r="G80" s="99" t="s">
        <v>31</v>
      </c>
      <c r="H80" s="99"/>
      <c r="J80" s="104"/>
      <c r="L80" s="97"/>
      <c r="M80" s="97">
        <f>(M74+M76+M78)</f>
        <v>1383384.3025480527</v>
      </c>
    </row>
    <row r="81" spans="1:13" ht="12.75">
      <c r="A81" s="99"/>
      <c r="B81" s="99"/>
      <c r="C81" s="99"/>
      <c r="D81" s="99"/>
      <c r="E81" s="99"/>
      <c r="F81" s="99"/>
      <c r="G81" s="145" t="s">
        <v>143</v>
      </c>
      <c r="H81" s="99"/>
      <c r="J81" s="105"/>
      <c r="L81" s="97"/>
      <c r="M81" s="169">
        <v>59300</v>
      </c>
    </row>
    <row r="82" spans="1:13" ht="12.75">
      <c r="A82" s="54"/>
      <c r="B82" s="54"/>
      <c r="C82" s="54"/>
      <c r="D82" s="54"/>
      <c r="E82" s="54"/>
      <c r="F82" s="54"/>
      <c r="G82" s="54"/>
      <c r="J82" s="105"/>
      <c r="L82" s="97"/>
      <c r="M82" s="147">
        <f>SUM(M80:M81)</f>
        <v>1442684.3025480527</v>
      </c>
    </row>
    <row r="83" spans="1:12" ht="12.75">
      <c r="A83" s="90" t="s">
        <v>34</v>
      </c>
      <c r="B83" s="90" t="s">
        <v>173</v>
      </c>
      <c r="C83" s="90"/>
      <c r="H83" s="49"/>
      <c r="J83" s="105"/>
      <c r="L83" s="97"/>
    </row>
    <row r="84" spans="8:12" ht="12.75">
      <c r="H84" s="49"/>
      <c r="J84" s="105"/>
      <c r="L84" s="97"/>
    </row>
    <row r="85" spans="1:13" ht="38.25">
      <c r="A85" s="92"/>
      <c r="B85" s="108" t="s">
        <v>35</v>
      </c>
      <c r="C85" s="109">
        <f>N49</f>
        <v>17.728287058124998</v>
      </c>
      <c r="D85" s="94" t="s">
        <v>26</v>
      </c>
      <c r="E85" s="95">
        <v>5421.54</v>
      </c>
      <c r="F85" s="92" t="s">
        <v>27</v>
      </c>
      <c r="G85" s="92" t="s">
        <v>28</v>
      </c>
      <c r="H85" s="92"/>
      <c r="J85" s="96"/>
      <c r="L85" s="97"/>
      <c r="M85" s="97">
        <f>(C85*E85*12)</f>
        <v>1153375.409005284</v>
      </c>
    </row>
    <row r="86" spans="1:12" ht="12.75">
      <c r="A86" s="92"/>
      <c r="B86" s="92"/>
      <c r="C86" s="92"/>
      <c r="D86" s="92"/>
      <c r="E86" s="92"/>
      <c r="F86" s="92"/>
      <c r="G86" s="92"/>
      <c r="H86" s="92"/>
      <c r="J86" s="98"/>
      <c r="L86" s="97"/>
    </row>
    <row r="87" spans="1:13" ht="12.75">
      <c r="A87" s="92"/>
      <c r="B87" s="92"/>
      <c r="C87" s="92"/>
      <c r="D87" s="92"/>
      <c r="E87" s="92"/>
      <c r="F87" s="92"/>
      <c r="G87" s="92" t="s">
        <v>29</v>
      </c>
      <c r="H87" s="92"/>
      <c r="J87" s="98"/>
      <c r="L87" s="97"/>
      <c r="M87" s="97">
        <f>(M76*1.005)</f>
        <v>32888.434049999996</v>
      </c>
    </row>
    <row r="88" spans="1:12" ht="12.75">
      <c r="A88" s="92"/>
      <c r="B88" s="92"/>
      <c r="C88" s="92"/>
      <c r="D88" s="92"/>
      <c r="E88" s="92"/>
      <c r="F88" s="92"/>
      <c r="G88" s="92"/>
      <c r="H88" s="92"/>
      <c r="J88" s="98"/>
      <c r="L88" s="97"/>
    </row>
    <row r="89" spans="1:13" ht="13.5" thickBot="1">
      <c r="A89" s="99"/>
      <c r="B89" s="100"/>
      <c r="C89" s="100"/>
      <c r="D89" s="99"/>
      <c r="E89" s="92"/>
      <c r="F89" s="92"/>
      <c r="G89" s="92" t="s">
        <v>30</v>
      </c>
      <c r="H89" s="99"/>
      <c r="I89" s="57"/>
      <c r="J89" s="101"/>
      <c r="K89" s="101"/>
      <c r="L89" s="102"/>
      <c r="M89" s="97">
        <f>((M85+M87)*0.172)</f>
        <v>204037.38100550885</v>
      </c>
    </row>
    <row r="90" spans="1:12" ht="13.5" thickTop="1">
      <c r="A90" s="99"/>
      <c r="B90" s="100"/>
      <c r="C90" s="100"/>
      <c r="D90" s="99"/>
      <c r="E90" s="92"/>
      <c r="F90" s="92"/>
      <c r="G90" s="103"/>
      <c r="H90" s="103"/>
      <c r="J90" s="98"/>
      <c r="L90" s="97"/>
    </row>
    <row r="91" spans="1:13" ht="12.75">
      <c r="A91" s="99"/>
      <c r="B91" s="99"/>
      <c r="C91" s="99"/>
      <c r="D91" s="99"/>
      <c r="E91" s="99"/>
      <c r="F91" s="99"/>
      <c r="G91" s="99" t="s">
        <v>31</v>
      </c>
      <c r="H91" s="99"/>
      <c r="J91" s="104"/>
      <c r="L91" s="97"/>
      <c r="M91" s="97">
        <f>(M85+M87+M89)</f>
        <v>1390301.224060793</v>
      </c>
    </row>
    <row r="92" spans="1:13" ht="12.75">
      <c r="A92" s="99"/>
      <c r="B92" s="99"/>
      <c r="C92" s="99"/>
      <c r="D92" s="99"/>
      <c r="E92" s="99"/>
      <c r="F92" s="99"/>
      <c r="G92" s="145" t="s">
        <v>143</v>
      </c>
      <c r="H92" s="99"/>
      <c r="L92" s="97"/>
      <c r="M92" s="169">
        <v>50343</v>
      </c>
    </row>
    <row r="93" spans="1:13" ht="12.75">
      <c r="A93" s="99"/>
      <c r="B93" s="99"/>
      <c r="C93" s="99"/>
      <c r="D93" s="99"/>
      <c r="E93" s="99"/>
      <c r="F93" s="99"/>
      <c r="G93" s="99"/>
      <c r="H93" s="99"/>
      <c r="L93" s="97"/>
      <c r="M93" s="147">
        <f>SUM(M91:M92)</f>
        <v>1440644.224060793</v>
      </c>
    </row>
    <row r="94" spans="1:12" ht="12.75">
      <c r="A94" s="54"/>
      <c r="B94" s="54"/>
      <c r="C94" s="54"/>
      <c r="D94" s="54"/>
      <c r="E94" s="54"/>
      <c r="F94" s="54"/>
      <c r="G94" s="54"/>
      <c r="L94" s="97"/>
    </row>
    <row r="95" spans="1:12" ht="12.75">
      <c r="A95" s="110" t="s">
        <v>101</v>
      </c>
      <c r="B95" s="54" t="s">
        <v>102</v>
      </c>
      <c r="C95" s="54"/>
      <c r="D95" s="54"/>
      <c r="E95" s="54"/>
      <c r="F95" s="54"/>
      <c r="G95" s="54"/>
      <c r="L95" s="97"/>
    </row>
    <row r="96" spans="1:12" ht="12.75">
      <c r="A96" s="110" t="s">
        <v>103</v>
      </c>
      <c r="B96" s="111" t="s">
        <v>104</v>
      </c>
      <c r="C96" s="111"/>
      <c r="D96" s="54"/>
      <c r="E96" s="54"/>
      <c r="F96" s="54"/>
      <c r="G96" s="54"/>
      <c r="L96" s="97"/>
    </row>
    <row r="97" spans="1:12" ht="12.75">
      <c r="A97" s="94"/>
      <c r="B97" s="112"/>
      <c r="H97" s="90"/>
      <c r="L97" s="97"/>
    </row>
    <row r="98" spans="8:12" ht="12.75">
      <c r="H98" s="90"/>
      <c r="L98" s="97"/>
    </row>
    <row r="99" spans="8:12" ht="12.75">
      <c r="H99" s="90"/>
      <c r="L99" s="97"/>
    </row>
    <row r="100" spans="8:13" ht="12.75">
      <c r="H100" s="92"/>
      <c r="I100" s="92"/>
      <c r="J100" s="92"/>
      <c r="K100" s="92"/>
      <c r="L100" s="113"/>
      <c r="M100" s="92"/>
    </row>
    <row r="101" spans="6:13" ht="12.75" customHeight="1">
      <c r="F101" s="92"/>
      <c r="H101" s="92"/>
      <c r="I101" s="213" t="s">
        <v>105</v>
      </c>
      <c r="J101" s="213"/>
      <c r="K101" s="92"/>
      <c r="L101" s="113"/>
      <c r="M101" s="92"/>
    </row>
    <row r="102" spans="6:13" ht="12.75">
      <c r="F102" s="99"/>
      <c r="H102" s="99"/>
      <c r="I102" s="213"/>
      <c r="J102" s="213"/>
      <c r="K102" s="92"/>
      <c r="L102" s="114"/>
      <c r="M102" s="99"/>
    </row>
    <row r="103" spans="6:13" ht="12.75">
      <c r="F103" s="99"/>
      <c r="H103" s="99"/>
      <c r="I103" s="214"/>
      <c r="J103" s="214"/>
      <c r="K103" s="92"/>
      <c r="L103" s="114"/>
      <c r="M103" s="99"/>
    </row>
    <row r="104" spans="6:13" ht="12.75">
      <c r="F104" s="99"/>
      <c r="H104" s="99"/>
      <c r="I104" s="196" t="s">
        <v>106</v>
      </c>
      <c r="J104" s="196"/>
      <c r="K104" s="99"/>
      <c r="L104" s="114"/>
      <c r="M104" s="99"/>
    </row>
    <row r="105" spans="8:13" ht="12.75">
      <c r="H105" s="99"/>
      <c r="I105" s="99"/>
      <c r="J105" s="99"/>
      <c r="K105" s="99"/>
      <c r="L105" s="99"/>
      <c r="M105" s="99"/>
    </row>
    <row r="106" spans="8:13" ht="12.75">
      <c r="H106" s="106"/>
      <c r="I106" s="99"/>
      <c r="J106" s="99"/>
      <c r="K106" s="99"/>
      <c r="L106" s="99"/>
      <c r="M106" s="99"/>
    </row>
    <row r="107" ht="12.75">
      <c r="H107" s="107"/>
    </row>
    <row r="108" ht="12.75">
      <c r="H108" s="49"/>
    </row>
    <row r="109" spans="8:13" ht="12.75">
      <c r="H109" s="92"/>
      <c r="I109" s="94"/>
      <c r="J109" s="92"/>
      <c r="K109" s="92"/>
      <c r="L109" s="92"/>
      <c r="M109" s="92"/>
    </row>
    <row r="110" spans="8:13" ht="12.75">
      <c r="H110" s="92"/>
      <c r="I110" s="92"/>
      <c r="J110" s="92"/>
      <c r="K110" s="92"/>
      <c r="L110" s="92"/>
      <c r="M110" s="92"/>
    </row>
    <row r="111" spans="8:13" ht="12.75">
      <c r="H111" s="92"/>
      <c r="I111" s="92"/>
      <c r="J111" s="92"/>
      <c r="K111" s="92"/>
      <c r="L111" s="92"/>
      <c r="M111" s="92"/>
    </row>
    <row r="112" spans="8:13" ht="12.75">
      <c r="H112" s="92"/>
      <c r="I112" s="92"/>
      <c r="J112" s="92"/>
      <c r="K112" s="92"/>
      <c r="L112" s="92"/>
      <c r="M112" s="92"/>
    </row>
    <row r="113" spans="8:13" ht="12.75">
      <c r="H113" s="99"/>
      <c r="I113" s="99"/>
      <c r="J113" s="92"/>
      <c r="K113" s="92"/>
      <c r="L113" s="99"/>
      <c r="M113" s="99"/>
    </row>
    <row r="114" spans="8:13" ht="12.75">
      <c r="H114" s="99"/>
      <c r="I114" s="99"/>
      <c r="J114" s="92"/>
      <c r="K114" s="92"/>
      <c r="L114" s="99"/>
      <c r="M114" s="99"/>
    </row>
    <row r="115" spans="8:13" ht="12.75">
      <c r="H115" s="99"/>
      <c r="I115" s="99"/>
      <c r="J115" s="99"/>
      <c r="K115" s="99"/>
      <c r="L115" s="99"/>
      <c r="M115" s="99"/>
    </row>
    <row r="116" spans="8:13" ht="12.75">
      <c r="H116" s="99"/>
      <c r="I116" s="99"/>
      <c r="J116" s="99"/>
      <c r="K116" s="99"/>
      <c r="L116" s="99"/>
      <c r="M116" s="99"/>
    </row>
    <row r="117" spans="9:13" ht="12.75">
      <c r="I117" s="54"/>
      <c r="J117" s="54"/>
      <c r="K117" s="54"/>
      <c r="L117" s="54"/>
      <c r="M117" s="54"/>
    </row>
    <row r="118" ht="12.75">
      <c r="H118" s="90"/>
    </row>
    <row r="119" ht="12.75">
      <c r="H119" s="49"/>
    </row>
    <row r="120" spans="8:13" ht="12.75">
      <c r="H120" s="92"/>
      <c r="I120" s="94"/>
      <c r="J120" s="92"/>
      <c r="K120" s="92"/>
      <c r="L120" s="92"/>
      <c r="M120" s="92"/>
    </row>
    <row r="121" spans="8:13" ht="12.75">
      <c r="H121" s="92"/>
      <c r="I121" s="92"/>
      <c r="J121" s="92"/>
      <c r="K121" s="92"/>
      <c r="L121" s="92"/>
      <c r="M121" s="92"/>
    </row>
    <row r="122" spans="8:13" ht="12.75">
      <c r="H122" s="92"/>
      <c r="I122" s="92"/>
      <c r="J122" s="92"/>
      <c r="K122" s="92"/>
      <c r="L122" s="92"/>
      <c r="M122" s="92"/>
    </row>
    <row r="123" spans="8:13" ht="12.75">
      <c r="H123" s="92"/>
      <c r="I123" s="92"/>
      <c r="J123" s="92"/>
      <c r="K123" s="92"/>
      <c r="L123" s="92"/>
      <c r="M123" s="92"/>
    </row>
    <row r="124" spans="8:13" ht="12.75">
      <c r="H124" s="99"/>
      <c r="I124" s="99"/>
      <c r="J124" s="92"/>
      <c r="K124" s="92"/>
      <c r="L124" s="99"/>
      <c r="M124" s="99"/>
    </row>
    <row r="125" spans="8:13" ht="12.75">
      <c r="H125" s="99"/>
      <c r="I125" s="99"/>
      <c r="J125" s="92"/>
      <c r="K125" s="92"/>
      <c r="L125" s="99"/>
      <c r="M125" s="99"/>
    </row>
    <row r="126" spans="8:13" ht="12.75">
      <c r="H126" s="99"/>
      <c r="I126" s="99"/>
      <c r="J126" s="99"/>
      <c r="K126" s="99"/>
      <c r="L126" s="99"/>
      <c r="M126" s="99"/>
    </row>
    <row r="127" spans="8:13" ht="12.75">
      <c r="H127" s="99"/>
      <c r="I127" s="99"/>
      <c r="J127" s="99"/>
      <c r="K127" s="99"/>
      <c r="L127" s="99"/>
      <c r="M127" s="99"/>
    </row>
    <row r="128" spans="9:13" ht="12.75">
      <c r="I128" s="54"/>
      <c r="J128" s="54"/>
      <c r="K128" s="54"/>
      <c r="L128" s="54"/>
      <c r="M128" s="54"/>
    </row>
    <row r="129" spans="8:13" ht="12.75">
      <c r="H129" s="110"/>
      <c r="I129" s="54"/>
      <c r="J129" s="54"/>
      <c r="K129" s="54"/>
      <c r="L129" s="54"/>
      <c r="M129" s="54"/>
    </row>
    <row r="130" spans="8:13" ht="12.75">
      <c r="H130" s="110"/>
      <c r="I130" s="54"/>
      <c r="J130" s="54"/>
      <c r="K130" s="54"/>
      <c r="L130" s="54"/>
      <c r="M130" s="54"/>
    </row>
  </sheetData>
  <sheetProtection/>
  <mergeCells count="20">
    <mergeCell ref="I103:J103"/>
    <mergeCell ref="A49:B49"/>
    <mergeCell ref="E14:G14"/>
    <mergeCell ref="I14:K14"/>
    <mergeCell ref="A1:L1"/>
    <mergeCell ref="B4:C4"/>
    <mergeCell ref="B7:L7"/>
    <mergeCell ref="A14:A17"/>
    <mergeCell ref="B8:L8"/>
    <mergeCell ref="B9:C9"/>
    <mergeCell ref="D2:G2"/>
    <mergeCell ref="I104:J104"/>
    <mergeCell ref="M14:M18"/>
    <mergeCell ref="N14:N18"/>
    <mergeCell ref="E15:G15"/>
    <mergeCell ref="B10:C10"/>
    <mergeCell ref="B14:B17"/>
    <mergeCell ref="C14:C18"/>
    <mergeCell ref="D14:D18"/>
    <mergeCell ref="I101:J102"/>
  </mergeCells>
  <hyperlinks>
    <hyperlink ref="B10" r:id="rId1" display="ucenicki-dom-kutina@sk.htnet.hr"/>
  </hyperlinks>
  <printOptions/>
  <pageMargins left="0" right="0" top="0" bottom="0" header="0" footer="0"/>
  <pageSetup horizontalDpi="600" verticalDpi="600" orientation="landscape" paperSize="9" scale="74" r:id="rId2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29"/>
  <sheetViews>
    <sheetView zoomScaleSheetLayoutView="80" zoomScalePageLayoutView="0" workbookViewId="0" topLeftCell="B41">
      <selection activeCell="M71" sqref="M71"/>
    </sheetView>
  </sheetViews>
  <sheetFormatPr defaultColWidth="9.140625" defaultRowHeight="12.75"/>
  <cols>
    <col min="1" max="1" width="26.140625" style="7" customWidth="1"/>
    <col min="2" max="2" width="30.421875" style="8" customWidth="1"/>
    <col min="3" max="3" width="15.7109375" style="9" customWidth="1"/>
    <col min="4" max="4" width="14.00390625" style="10" customWidth="1"/>
    <col min="5" max="5" width="13.7109375" style="10" customWidth="1"/>
    <col min="6" max="6" width="7.140625" style="10" customWidth="1"/>
    <col min="7" max="7" width="11.00390625" style="9" customWidth="1"/>
    <col min="8" max="8" width="9.8515625" style="9" customWidth="1"/>
    <col min="9" max="9" width="9.00390625" style="9" customWidth="1"/>
    <col min="10" max="10" width="11.421875" style="9" customWidth="1"/>
    <col min="11" max="11" width="10.421875" style="9" customWidth="1"/>
    <col min="12" max="12" width="9.8515625" style="9" customWidth="1"/>
    <col min="13" max="13" width="10.140625" style="12" customWidth="1"/>
    <col min="14" max="14" width="16.7109375" style="9" hidden="1" customWidth="1"/>
    <col min="15" max="15" width="16.421875" style="9" hidden="1" customWidth="1"/>
    <col min="16" max="17" width="10.140625" style="9" bestFit="1" customWidth="1"/>
    <col min="18" max="16384" width="9.140625" style="9" customWidth="1"/>
  </cols>
  <sheetData>
    <row r="1" ht="18.75">
      <c r="A1" s="48"/>
    </row>
    <row r="2" ht="9" customHeight="1" thickBot="1"/>
    <row r="3" spans="1:13" ht="16.5" thickBot="1">
      <c r="A3" s="1" t="s">
        <v>36</v>
      </c>
      <c r="B3" s="2" t="s">
        <v>144</v>
      </c>
      <c r="C3" s="25"/>
      <c r="H3" s="32"/>
      <c r="I3" s="228"/>
      <c r="J3" s="228"/>
      <c r="K3" s="228"/>
      <c r="L3" s="229"/>
      <c r="M3" s="32"/>
    </row>
    <row r="4" spans="1:3" ht="19.5" customHeight="1">
      <c r="A4" s="4" t="s">
        <v>37</v>
      </c>
      <c r="B4" s="146" t="s">
        <v>130</v>
      </c>
      <c r="C4" s="26"/>
    </row>
    <row r="5" spans="1:3" ht="17.25" customHeight="1">
      <c r="A5" s="4" t="s">
        <v>38</v>
      </c>
      <c r="B5" s="5" t="s">
        <v>131</v>
      </c>
      <c r="C5" s="27"/>
    </row>
    <row r="6" spans="1:2" ht="17.25" customHeight="1">
      <c r="A6" s="4"/>
      <c r="B6" s="3"/>
    </row>
    <row r="7" spans="1:2" ht="18">
      <c r="A7" s="1" t="s">
        <v>0</v>
      </c>
      <c r="B7" s="6" t="s">
        <v>79</v>
      </c>
    </row>
    <row r="8" spans="1:15" ht="15.75">
      <c r="A8" s="1" t="s">
        <v>1</v>
      </c>
      <c r="B8" s="1" t="s">
        <v>78</v>
      </c>
      <c r="N8" s="11"/>
      <c r="O8" s="11"/>
    </row>
    <row r="9" spans="1:12" ht="48" customHeight="1">
      <c r="A9" s="43" t="s">
        <v>83</v>
      </c>
      <c r="B9" s="41" t="s">
        <v>168</v>
      </c>
      <c r="C9" s="18" t="s">
        <v>163</v>
      </c>
      <c r="D9" s="18" t="s">
        <v>167</v>
      </c>
      <c r="E9" s="12"/>
      <c r="F9" s="12"/>
      <c r="G9" s="12"/>
      <c r="H9" s="12"/>
      <c r="I9" s="12"/>
      <c r="J9" s="12"/>
      <c r="K9" s="12"/>
      <c r="L9" s="12"/>
    </row>
    <row r="10" spans="1:13" ht="21.75" customHeight="1">
      <c r="A10" s="47" t="s">
        <v>40</v>
      </c>
      <c r="B10" s="33">
        <v>493648</v>
      </c>
      <c r="C10" s="33">
        <v>493648</v>
      </c>
      <c r="D10" s="33">
        <v>493648</v>
      </c>
      <c r="E10" s="15"/>
      <c r="F10" s="15"/>
      <c r="G10" s="12"/>
      <c r="H10" s="12"/>
      <c r="I10" s="12"/>
      <c r="J10" s="12"/>
      <c r="K10" s="12"/>
      <c r="L10" s="12"/>
      <c r="M10" s="16"/>
    </row>
    <row r="11" spans="1:13" ht="34.5" customHeight="1">
      <c r="A11" s="34" t="s">
        <v>132</v>
      </c>
      <c r="B11" s="33">
        <v>159748</v>
      </c>
      <c r="C11" s="33">
        <v>159748</v>
      </c>
      <c r="D11" s="33">
        <v>159748</v>
      </c>
      <c r="E11" s="15"/>
      <c r="F11" s="15"/>
      <c r="G11" s="12"/>
      <c r="H11" s="12"/>
      <c r="I11" s="12"/>
      <c r="J11" s="12"/>
      <c r="K11" s="12"/>
      <c r="L11" s="12"/>
      <c r="M11" s="16"/>
    </row>
    <row r="12" spans="1:13" ht="45" customHeight="1">
      <c r="A12" s="34" t="s">
        <v>142</v>
      </c>
      <c r="B12" s="33">
        <v>333900</v>
      </c>
      <c r="C12" s="33">
        <v>333900</v>
      </c>
      <c r="D12" s="33">
        <v>333900</v>
      </c>
      <c r="E12" s="14"/>
      <c r="F12" s="14"/>
      <c r="G12" s="12"/>
      <c r="H12" s="12"/>
      <c r="I12" s="12"/>
      <c r="J12" s="12"/>
      <c r="K12" s="12"/>
      <c r="L12" s="12"/>
      <c r="M12" s="16"/>
    </row>
    <row r="13" spans="1:13" ht="34.5" customHeight="1">
      <c r="A13" s="34" t="s">
        <v>141</v>
      </c>
      <c r="B13" s="33">
        <f>('Plan radnih mjesta'!M71)</f>
        <v>1427901.7935801519</v>
      </c>
      <c r="C13" s="33">
        <f>(L25)</f>
        <v>1442684.3025480527</v>
      </c>
      <c r="D13" s="33">
        <f>(M25)</f>
        <v>1440644.224060793</v>
      </c>
      <c r="E13" s="14"/>
      <c r="F13" s="14"/>
      <c r="G13" s="12"/>
      <c r="H13" s="12"/>
      <c r="I13" s="12"/>
      <c r="J13" s="12"/>
      <c r="K13" s="12"/>
      <c r="L13" s="12"/>
      <c r="M13" s="16"/>
    </row>
    <row r="14" spans="1:13" ht="34.5" customHeight="1">
      <c r="A14" s="34" t="s">
        <v>183</v>
      </c>
      <c r="B14" s="33">
        <v>1974</v>
      </c>
      <c r="C14" s="33">
        <v>1974</v>
      </c>
      <c r="D14" s="33">
        <v>1974</v>
      </c>
      <c r="E14" s="14"/>
      <c r="F14" s="14"/>
      <c r="G14" s="12"/>
      <c r="H14" s="12"/>
      <c r="I14" s="12"/>
      <c r="J14" s="12"/>
      <c r="K14" s="12"/>
      <c r="L14" s="12"/>
      <c r="M14" s="16"/>
    </row>
    <row r="15" spans="1:12" ht="15.75">
      <c r="A15" s="47" t="s">
        <v>41</v>
      </c>
      <c r="B15" s="33">
        <v>20000</v>
      </c>
      <c r="C15" s="33">
        <v>20000</v>
      </c>
      <c r="D15" s="33">
        <v>20000</v>
      </c>
      <c r="E15" s="15"/>
      <c r="F15" s="15"/>
      <c r="G15" s="12"/>
      <c r="H15" s="12"/>
      <c r="I15" s="12"/>
      <c r="J15" s="12"/>
      <c r="K15" s="12"/>
      <c r="L15" s="12"/>
    </row>
    <row r="16" spans="1:12" ht="15.75">
      <c r="A16" s="47" t="s">
        <v>42</v>
      </c>
      <c r="B16" s="33">
        <v>195300</v>
      </c>
      <c r="C16" s="33">
        <v>195300</v>
      </c>
      <c r="D16" s="33">
        <v>195300</v>
      </c>
      <c r="E16" s="14"/>
      <c r="F16" s="14"/>
      <c r="G16" s="14"/>
      <c r="H16" s="12"/>
      <c r="I16" s="12"/>
      <c r="J16" s="12"/>
      <c r="K16" s="12"/>
      <c r="L16" s="12"/>
    </row>
    <row r="17" spans="1:12" ht="15.75">
      <c r="A17" s="47" t="s">
        <v>188</v>
      </c>
      <c r="B17" s="33">
        <v>138600</v>
      </c>
      <c r="C17" s="33">
        <v>138600</v>
      </c>
      <c r="D17" s="33">
        <v>138600</v>
      </c>
      <c r="E17" s="14"/>
      <c r="F17" s="14"/>
      <c r="G17" s="14"/>
      <c r="H17" s="12"/>
      <c r="I17" s="12"/>
      <c r="J17" s="12"/>
      <c r="K17" s="12"/>
      <c r="L17" s="12"/>
    </row>
    <row r="18" spans="1:12" ht="47.25">
      <c r="A18" s="34" t="s">
        <v>43</v>
      </c>
      <c r="B18" s="33">
        <v>3000</v>
      </c>
      <c r="C18" s="33">
        <v>3000</v>
      </c>
      <c r="D18" s="33">
        <v>3000</v>
      </c>
      <c r="E18" s="14"/>
      <c r="F18" s="14"/>
      <c r="G18" s="12"/>
      <c r="H18" s="12"/>
      <c r="I18" s="12"/>
      <c r="J18" s="12"/>
      <c r="K18" s="12"/>
      <c r="L18" s="12"/>
    </row>
    <row r="19" spans="1:12" ht="32.25" thickBot="1">
      <c r="A19" s="185" t="s">
        <v>133</v>
      </c>
      <c r="B19" s="186">
        <v>300000</v>
      </c>
      <c r="C19" s="186">
        <v>0</v>
      </c>
      <c r="D19" s="186">
        <v>0</v>
      </c>
      <c r="E19" s="14"/>
      <c r="F19" s="14"/>
      <c r="G19" s="12"/>
      <c r="H19" s="12"/>
      <c r="I19" s="12"/>
      <c r="J19" s="12"/>
      <c r="K19" s="12"/>
      <c r="L19" s="12"/>
    </row>
    <row r="20" spans="1:12" ht="16.5" thickBot="1">
      <c r="A20" s="187" t="s">
        <v>44</v>
      </c>
      <c r="B20" s="188">
        <f>SUM(B11:B19)</f>
        <v>2580423.793580152</v>
      </c>
      <c r="C20" s="188">
        <f>SUM(C11:C19)</f>
        <v>2295206.3025480527</v>
      </c>
      <c r="D20" s="189">
        <f>SUM(D11:D19)</f>
        <v>2293166.224060793</v>
      </c>
      <c r="E20" s="14"/>
      <c r="F20" s="14"/>
      <c r="G20" s="12"/>
      <c r="H20" s="12"/>
      <c r="I20" s="12"/>
      <c r="J20" s="12"/>
      <c r="K20" s="12"/>
      <c r="L20" s="12"/>
    </row>
    <row r="21" spans="1:12" ht="15.75">
      <c r="A21" s="235" t="s">
        <v>45</v>
      </c>
      <c r="B21" s="235"/>
      <c r="C21" s="235"/>
      <c r="D21" s="14"/>
      <c r="E21" s="14"/>
      <c r="F21" s="14"/>
      <c r="G21" s="12"/>
      <c r="H21" s="12"/>
      <c r="I21" s="12"/>
      <c r="J21" s="12"/>
      <c r="K21" s="12"/>
      <c r="L21" s="12"/>
    </row>
    <row r="22" spans="1:12" ht="32.25" customHeight="1">
      <c r="A22" s="236" t="s">
        <v>46</v>
      </c>
      <c r="B22" s="236"/>
      <c r="C22" s="237" t="s">
        <v>129</v>
      </c>
      <c r="D22" s="238"/>
      <c r="E22" s="14"/>
      <c r="F22" s="14"/>
      <c r="G22" s="12"/>
      <c r="H22" s="12"/>
      <c r="I22" s="12"/>
      <c r="J22" s="12"/>
      <c r="K22" s="12"/>
      <c r="L22" s="12"/>
    </row>
    <row r="23" spans="1:15" s="29" customFormat="1" ht="32.25" customHeight="1">
      <c r="A23" s="43" t="s">
        <v>81</v>
      </c>
      <c r="B23" s="44"/>
      <c r="C23" s="154"/>
      <c r="D23" s="240" t="s">
        <v>80</v>
      </c>
      <c r="E23" s="241"/>
      <c r="F23" s="191"/>
      <c r="G23" s="232" t="s">
        <v>41</v>
      </c>
      <c r="H23" s="239" t="s">
        <v>157</v>
      </c>
      <c r="I23" s="232" t="s">
        <v>187</v>
      </c>
      <c r="J23" s="230" t="s">
        <v>43</v>
      </c>
      <c r="K23" s="230" t="s">
        <v>133</v>
      </c>
      <c r="L23" s="233" t="s">
        <v>163</v>
      </c>
      <c r="M23" s="230" t="s">
        <v>167</v>
      </c>
      <c r="N23" s="28"/>
      <c r="O23" s="28"/>
    </row>
    <row r="24" spans="1:15" s="31" customFormat="1" ht="58.5" customHeight="1">
      <c r="A24" s="45" t="s">
        <v>47</v>
      </c>
      <c r="B24" s="46" t="s">
        <v>48</v>
      </c>
      <c r="C24" s="175" t="s">
        <v>166</v>
      </c>
      <c r="D24" s="155" t="s">
        <v>84</v>
      </c>
      <c r="E24" s="156" t="s">
        <v>145</v>
      </c>
      <c r="F24" s="190" t="s">
        <v>186</v>
      </c>
      <c r="G24" s="232"/>
      <c r="H24" s="239"/>
      <c r="I24" s="232"/>
      <c r="J24" s="230"/>
      <c r="K24" s="230"/>
      <c r="L24" s="234"/>
      <c r="M24" s="231"/>
      <c r="N24" s="30" t="s">
        <v>49</v>
      </c>
      <c r="O24" s="30" t="s">
        <v>50</v>
      </c>
    </row>
    <row r="25" spans="1:15" ht="14.25" customHeight="1">
      <c r="A25" s="35">
        <v>31</v>
      </c>
      <c r="B25" s="35" t="s">
        <v>140</v>
      </c>
      <c r="C25" s="157">
        <f>SUM(C26:C30)</f>
        <v>1427901.7935801519</v>
      </c>
      <c r="D25" s="157"/>
      <c r="E25" s="157">
        <f>SUM(E26:E30)</f>
        <v>1427901.7935801519</v>
      </c>
      <c r="F25" s="157"/>
      <c r="G25" s="157"/>
      <c r="H25" s="157"/>
      <c r="I25" s="157"/>
      <c r="J25" s="157"/>
      <c r="K25" s="157"/>
      <c r="L25" s="157">
        <f>SUM(L26:L30)</f>
        <v>1442684.3025480527</v>
      </c>
      <c r="M25" s="157">
        <f>SUM(M26:M30)</f>
        <v>1440644.224060793</v>
      </c>
      <c r="N25" s="20">
        <f>SUM(N26:N30)</f>
        <v>0</v>
      </c>
      <c r="O25" s="20">
        <f>SUM(O26:O30)</f>
        <v>0</v>
      </c>
    </row>
    <row r="26" spans="1:15" ht="14.25" customHeight="1">
      <c r="A26" s="36">
        <v>3111</v>
      </c>
      <c r="B26" s="37" t="s">
        <v>135</v>
      </c>
      <c r="C26" s="158">
        <f>('Plan radnih mjesta'!M63)</f>
        <v>1141927.584966</v>
      </c>
      <c r="D26" s="158"/>
      <c r="E26" s="158">
        <f>(C26)</f>
        <v>1141927.584966</v>
      </c>
      <c r="F26" s="158"/>
      <c r="G26" s="158"/>
      <c r="H26" s="158"/>
      <c r="I26" s="158"/>
      <c r="J26" s="158"/>
      <c r="K26" s="158"/>
      <c r="L26" s="152">
        <f>'Plan radnih mjesta'!M74</f>
        <v>1147637.22289083</v>
      </c>
      <c r="M26" s="158">
        <f>'Plan radnih mjesta'!M85</f>
        <v>1153375.409005284</v>
      </c>
      <c r="N26" s="9">
        <v>0</v>
      </c>
      <c r="O26" s="9">
        <v>0</v>
      </c>
    </row>
    <row r="27" spans="1:17" ht="14.25" customHeight="1">
      <c r="A27" s="36">
        <v>3114</v>
      </c>
      <c r="B27" s="37" t="s">
        <v>136</v>
      </c>
      <c r="C27" s="158">
        <v>32562</v>
      </c>
      <c r="D27" s="158"/>
      <c r="E27" s="158">
        <f>(C27)</f>
        <v>32562</v>
      </c>
      <c r="F27" s="158"/>
      <c r="G27" s="158"/>
      <c r="H27" s="158"/>
      <c r="I27" s="158"/>
      <c r="J27" s="158"/>
      <c r="K27" s="158"/>
      <c r="L27" s="152">
        <f>'Plan radnih mjesta'!M76</f>
        <v>32724.809999999998</v>
      </c>
      <c r="M27" s="158">
        <f>'Plan radnih mjesta'!M87</f>
        <v>32888.434049999996</v>
      </c>
      <c r="N27" s="9">
        <v>0</v>
      </c>
      <c r="O27" s="9">
        <v>0</v>
      </c>
      <c r="Q27" s="9">
        <v>1141995</v>
      </c>
    </row>
    <row r="28" spans="1:17" ht="14.25" customHeight="1">
      <c r="A28" s="36">
        <v>3121</v>
      </c>
      <c r="B28" s="37" t="s">
        <v>137</v>
      </c>
      <c r="C28" s="158">
        <f>('Plan radnih mjesta'!M70)</f>
        <v>51400</v>
      </c>
      <c r="D28" s="158"/>
      <c r="E28" s="158">
        <f>(C28)</f>
        <v>51400</v>
      </c>
      <c r="F28" s="158"/>
      <c r="G28" s="158"/>
      <c r="H28" s="158"/>
      <c r="I28" s="158"/>
      <c r="J28" s="158"/>
      <c r="K28" s="158"/>
      <c r="L28" s="152">
        <f>('Plan radnih mjesta'!M81)</f>
        <v>59300</v>
      </c>
      <c r="M28" s="158">
        <f>('Plan radnih mjesta'!M92)</f>
        <v>50343</v>
      </c>
      <c r="Q28" s="9">
        <v>32562</v>
      </c>
    </row>
    <row r="29" spans="1:17" ht="14.25" customHeight="1">
      <c r="A29" s="36">
        <v>3132</v>
      </c>
      <c r="B29" s="42" t="s">
        <v>138</v>
      </c>
      <c r="C29" s="158">
        <f>((C26+C27)*0.155)</f>
        <v>182045.88566973</v>
      </c>
      <c r="D29" s="158"/>
      <c r="E29" s="158">
        <f>(C29)</f>
        <v>182045.88566973</v>
      </c>
      <c r="F29" s="158"/>
      <c r="G29" s="158"/>
      <c r="H29" s="158"/>
      <c r="I29" s="158"/>
      <c r="J29" s="158"/>
      <c r="K29" s="158"/>
      <c r="L29" s="158">
        <f>((L26+L27)*0.155)</f>
        <v>182956.11509807865</v>
      </c>
      <c r="M29" s="158">
        <f>((M26+M27)*0.155)</f>
        <v>183870.89567356903</v>
      </c>
      <c r="N29" s="9">
        <v>0</v>
      </c>
      <c r="O29" s="9">
        <v>0</v>
      </c>
      <c r="Q29" s="9">
        <v>51400</v>
      </c>
    </row>
    <row r="30" spans="1:17" ht="14.25" customHeight="1">
      <c r="A30" s="36">
        <v>3133</v>
      </c>
      <c r="B30" s="42" t="s">
        <v>139</v>
      </c>
      <c r="C30" s="158">
        <f>((C26+C27)*0.017)</f>
        <v>19966.322944422</v>
      </c>
      <c r="D30" s="158"/>
      <c r="E30" s="158">
        <f>((E26+E27)*0.017)</f>
        <v>19966.322944422</v>
      </c>
      <c r="F30" s="158"/>
      <c r="G30" s="158"/>
      <c r="H30" s="158"/>
      <c r="I30" s="158"/>
      <c r="J30" s="158"/>
      <c r="K30" s="158"/>
      <c r="L30" s="158">
        <f>((L26+L27)*0.017)</f>
        <v>20066.15455914411</v>
      </c>
      <c r="M30" s="158">
        <f>((M26+M27)*0.017)</f>
        <v>20166.48533193983</v>
      </c>
      <c r="N30" s="9">
        <v>0</v>
      </c>
      <c r="O30" s="9">
        <v>0</v>
      </c>
      <c r="Q30" s="9">
        <v>182056</v>
      </c>
    </row>
    <row r="31" spans="1:17" ht="14.25" customHeight="1">
      <c r="A31" s="35">
        <v>32</v>
      </c>
      <c r="B31" s="39" t="s">
        <v>51</v>
      </c>
      <c r="C31" s="157">
        <f>SUM(C32+C37+C44+C54+C55)</f>
        <v>1050048</v>
      </c>
      <c r="D31" s="157">
        <f>SUM(D32+D37+D44+D55)</f>
        <v>159748</v>
      </c>
      <c r="E31" s="157">
        <f>SUM(E32+E37+E44+E55)</f>
        <v>325900</v>
      </c>
      <c r="F31" s="157"/>
      <c r="G31" s="157">
        <f>SUM(G32+G37+G44+G55)</f>
        <v>20000</v>
      </c>
      <c r="H31" s="157">
        <f>SUM(H32+H37+H44+H55)</f>
        <v>192800</v>
      </c>
      <c r="I31" s="157">
        <f>SUM(I33:I60)</f>
        <v>138600</v>
      </c>
      <c r="J31" s="157">
        <f>SUM(J32+J37+J44+J55)</f>
        <v>3000</v>
      </c>
      <c r="K31" s="157">
        <v>210000</v>
      </c>
      <c r="L31" s="157">
        <f>(C31-K31)</f>
        <v>840048</v>
      </c>
      <c r="M31" s="157">
        <f>(L31)</f>
        <v>840048</v>
      </c>
      <c r="N31" s="20">
        <f>SUM(N33:N60)</f>
        <v>0</v>
      </c>
      <c r="O31" s="20">
        <f>SUM(O33:O60)</f>
        <v>0</v>
      </c>
      <c r="Q31" s="9">
        <v>19967</v>
      </c>
    </row>
    <row r="32" spans="1:17" ht="14.25" customHeight="1">
      <c r="A32" s="35">
        <v>321</v>
      </c>
      <c r="B32" s="39"/>
      <c r="C32" s="157">
        <f>SUM(C33:C36)</f>
        <v>74100</v>
      </c>
      <c r="D32" s="157">
        <f>SUM(D33:D35)</f>
        <v>22000</v>
      </c>
      <c r="E32" s="157">
        <f>SUM(E33:E36)</f>
        <v>50500</v>
      </c>
      <c r="F32" s="157"/>
      <c r="G32" s="157"/>
      <c r="H32" s="157">
        <f>SUM(H33:H36)</f>
        <v>1600</v>
      </c>
      <c r="I32" s="157"/>
      <c r="J32" s="159">
        <f>SUM(J33:J35)</f>
        <v>0</v>
      </c>
      <c r="K32" s="157">
        <f>SUM(K33:K35)</f>
        <v>0</v>
      </c>
      <c r="L32" s="157"/>
      <c r="M32" s="157"/>
      <c r="N32" s="20"/>
      <c r="O32" s="20"/>
      <c r="Q32" s="9">
        <f>SUM(Q27:Q31)</f>
        <v>1427980</v>
      </c>
    </row>
    <row r="33" spans="1:15" ht="14.25" customHeight="1">
      <c r="A33" s="36">
        <v>3211</v>
      </c>
      <c r="B33" s="37" t="s">
        <v>52</v>
      </c>
      <c r="C33" s="153">
        <v>42500</v>
      </c>
      <c r="D33" s="153">
        <v>0</v>
      </c>
      <c r="E33" s="153">
        <v>42500</v>
      </c>
      <c r="F33" s="153"/>
      <c r="G33" s="158"/>
      <c r="H33" s="158">
        <f>(C33-(D33+E33+G33))</f>
        <v>0</v>
      </c>
      <c r="I33" s="158"/>
      <c r="J33" s="158"/>
      <c r="K33" s="158"/>
      <c r="L33" s="153"/>
      <c r="M33" s="153"/>
      <c r="N33" s="9">
        <v>0</v>
      </c>
      <c r="O33" s="9">
        <v>0</v>
      </c>
    </row>
    <row r="34" spans="1:15" ht="14.25" customHeight="1">
      <c r="A34" s="36">
        <v>3212</v>
      </c>
      <c r="B34" s="37" t="s">
        <v>53</v>
      </c>
      <c r="C34" s="170">
        <v>22000</v>
      </c>
      <c r="D34" s="171">
        <v>22000</v>
      </c>
      <c r="E34" s="153">
        <v>0</v>
      </c>
      <c r="F34" s="153"/>
      <c r="G34" s="158"/>
      <c r="H34" s="158">
        <f>(C34-(D34+E34+G34))</f>
        <v>0</v>
      </c>
      <c r="I34" s="158"/>
      <c r="J34" s="158"/>
      <c r="K34" s="158"/>
      <c r="L34" s="153"/>
      <c r="M34" s="153"/>
      <c r="N34" s="9">
        <v>0</v>
      </c>
      <c r="O34" s="9">
        <v>0</v>
      </c>
    </row>
    <row r="35" spans="1:17" ht="14.25" customHeight="1">
      <c r="A35" s="36">
        <v>3213</v>
      </c>
      <c r="B35" s="37" t="s">
        <v>54</v>
      </c>
      <c r="C35" s="153">
        <v>8000</v>
      </c>
      <c r="D35" s="153">
        <v>0</v>
      </c>
      <c r="E35" s="153">
        <v>8000</v>
      </c>
      <c r="F35" s="153"/>
      <c r="G35" s="158"/>
      <c r="H35" s="158">
        <f>(C35-(D35+E35+G35))</f>
        <v>0</v>
      </c>
      <c r="I35" s="158"/>
      <c r="J35" s="158"/>
      <c r="K35" s="158"/>
      <c r="L35" s="153"/>
      <c r="M35" s="153"/>
      <c r="N35" s="9">
        <v>0</v>
      </c>
      <c r="O35" s="9">
        <v>0</v>
      </c>
      <c r="Q35" s="176"/>
    </row>
    <row r="36" spans="1:13" ht="14.25" customHeight="1">
      <c r="A36" s="36">
        <v>3214</v>
      </c>
      <c r="B36" s="37" t="s">
        <v>160</v>
      </c>
      <c r="C36" s="153">
        <v>1600</v>
      </c>
      <c r="D36" s="153"/>
      <c r="E36" s="153">
        <v>0</v>
      </c>
      <c r="F36" s="153"/>
      <c r="G36" s="158"/>
      <c r="H36" s="158">
        <v>1600</v>
      </c>
      <c r="I36" s="158"/>
      <c r="J36" s="158"/>
      <c r="K36" s="158"/>
      <c r="L36" s="153"/>
      <c r="M36" s="153"/>
    </row>
    <row r="37" spans="1:13" ht="14.25" customHeight="1">
      <c r="A37" s="35">
        <v>322</v>
      </c>
      <c r="B37" s="37"/>
      <c r="C37" s="160">
        <f>SUM(C38:C43)</f>
        <v>637719</v>
      </c>
      <c r="D37" s="160">
        <f>SUM(D38:D43)</f>
        <v>112533</v>
      </c>
      <c r="E37" s="160">
        <f>SUM(E38:E43)</f>
        <v>128480</v>
      </c>
      <c r="F37" s="160"/>
      <c r="G37" s="160">
        <f>SUM(G38:G43)</f>
        <v>20000</v>
      </c>
      <c r="H37" s="160">
        <f>SUM(H38:H43)</f>
        <v>126606</v>
      </c>
      <c r="I37" s="158"/>
      <c r="J37" s="160">
        <f>SUM(J38:J43)</f>
        <v>1500</v>
      </c>
      <c r="K37" s="160">
        <f>SUM(K38:K43)</f>
        <v>110000</v>
      </c>
      <c r="L37" s="157">
        <f>(C37-K37)</f>
        <v>527719</v>
      </c>
      <c r="M37" s="160">
        <v>529719</v>
      </c>
    </row>
    <row r="38" spans="1:15" ht="14.25" customHeight="1">
      <c r="A38" s="36">
        <v>3221</v>
      </c>
      <c r="B38" s="38" t="s">
        <v>55</v>
      </c>
      <c r="C38" s="153">
        <v>66440</v>
      </c>
      <c r="D38" s="153">
        <v>0</v>
      </c>
      <c r="E38" s="153">
        <v>55386</v>
      </c>
      <c r="F38" s="153"/>
      <c r="G38" s="158"/>
      <c r="H38" s="158">
        <v>11054</v>
      </c>
      <c r="I38" s="158"/>
      <c r="J38" s="158"/>
      <c r="K38" s="158"/>
      <c r="L38" s="153"/>
      <c r="M38" s="153"/>
      <c r="N38" s="9">
        <v>0</v>
      </c>
      <c r="O38" s="9">
        <v>0</v>
      </c>
    </row>
    <row r="39" spans="1:13" ht="14.25" customHeight="1">
      <c r="A39" s="36">
        <v>3222</v>
      </c>
      <c r="B39" s="42" t="s">
        <v>125</v>
      </c>
      <c r="C39" s="153">
        <v>245000</v>
      </c>
      <c r="D39" s="153">
        <v>0</v>
      </c>
      <c r="E39" s="153">
        <v>30294</v>
      </c>
      <c r="F39" s="153"/>
      <c r="G39" s="158">
        <v>15000</v>
      </c>
      <c r="H39" s="158">
        <v>100482</v>
      </c>
      <c r="I39" s="158">
        <v>99224</v>
      </c>
      <c r="J39" s="158"/>
      <c r="K39" s="158"/>
      <c r="L39" s="153"/>
      <c r="M39" s="153"/>
    </row>
    <row r="40" spans="1:15" ht="14.25" customHeight="1">
      <c r="A40" s="36">
        <v>3223</v>
      </c>
      <c r="B40" s="37" t="s">
        <v>56</v>
      </c>
      <c r="C40" s="170">
        <v>133839</v>
      </c>
      <c r="D40" s="171">
        <v>112533</v>
      </c>
      <c r="E40" s="153">
        <v>0</v>
      </c>
      <c r="F40" s="153"/>
      <c r="G40" s="158"/>
      <c r="H40" s="158">
        <v>0</v>
      </c>
      <c r="I40" s="158">
        <v>21306</v>
      </c>
      <c r="J40" s="158"/>
      <c r="K40" s="158"/>
      <c r="L40" s="153"/>
      <c r="M40" s="153"/>
      <c r="N40" s="9">
        <v>0</v>
      </c>
      <c r="O40" s="9">
        <v>0</v>
      </c>
    </row>
    <row r="41" spans="1:15" ht="14.25" customHeight="1">
      <c r="A41" s="36">
        <v>3224</v>
      </c>
      <c r="B41" s="38" t="s">
        <v>57</v>
      </c>
      <c r="C41" s="153">
        <v>80070</v>
      </c>
      <c r="D41" s="153">
        <v>0</v>
      </c>
      <c r="E41" s="153">
        <v>38000</v>
      </c>
      <c r="F41" s="153"/>
      <c r="G41" s="158"/>
      <c r="H41" s="158">
        <v>0</v>
      </c>
      <c r="I41" s="158">
        <v>18070</v>
      </c>
      <c r="J41" s="158"/>
      <c r="K41" s="158">
        <v>24000</v>
      </c>
      <c r="L41" s="153"/>
      <c r="M41" s="153"/>
      <c r="N41" s="9">
        <v>0</v>
      </c>
      <c r="O41" s="9">
        <v>0</v>
      </c>
    </row>
    <row r="42" spans="1:15" ht="14.25" customHeight="1">
      <c r="A42" s="36">
        <v>3225</v>
      </c>
      <c r="B42" s="37" t="s">
        <v>58</v>
      </c>
      <c r="C42" s="153">
        <v>107570</v>
      </c>
      <c r="D42" s="153">
        <v>0</v>
      </c>
      <c r="E42" s="153">
        <v>0</v>
      </c>
      <c r="F42" s="153"/>
      <c r="G42" s="158">
        <v>5000</v>
      </c>
      <c r="H42" s="158">
        <v>15070</v>
      </c>
      <c r="I42" s="158"/>
      <c r="J42" s="158">
        <v>1500</v>
      </c>
      <c r="K42" s="158">
        <v>86000</v>
      </c>
      <c r="L42" s="153"/>
      <c r="M42" s="153"/>
      <c r="N42" s="9">
        <v>0</v>
      </c>
      <c r="O42" s="9">
        <v>0</v>
      </c>
    </row>
    <row r="43" spans="1:13" ht="14.25" customHeight="1">
      <c r="A43" s="36">
        <v>3227</v>
      </c>
      <c r="B43" s="37" t="s">
        <v>134</v>
      </c>
      <c r="C43" s="153">
        <v>4800</v>
      </c>
      <c r="D43" s="153"/>
      <c r="E43" s="153">
        <v>4800</v>
      </c>
      <c r="F43" s="153"/>
      <c r="G43" s="158"/>
      <c r="H43" s="158"/>
      <c r="I43" s="158"/>
      <c r="J43" s="158"/>
      <c r="K43" s="158"/>
      <c r="L43" s="153"/>
      <c r="M43" s="153"/>
    </row>
    <row r="44" spans="1:13" ht="14.25" customHeight="1">
      <c r="A44" s="35">
        <v>323</v>
      </c>
      <c r="B44" s="37"/>
      <c r="C44" s="157">
        <f>SUM(C45:C53)</f>
        <v>293112</v>
      </c>
      <c r="D44" s="157">
        <f>SUM(D45:D53)</f>
        <v>25215</v>
      </c>
      <c r="E44" s="157">
        <f aca="true" t="shared" si="0" ref="E44:K44">SUM(E45:E53)</f>
        <v>128420</v>
      </c>
      <c r="F44" s="157"/>
      <c r="G44" s="159">
        <f t="shared" si="0"/>
        <v>0</v>
      </c>
      <c r="H44" s="157">
        <f t="shared" si="0"/>
        <v>37977</v>
      </c>
      <c r="I44" s="159">
        <f t="shared" si="0"/>
        <v>0</v>
      </c>
      <c r="J44" s="157">
        <f t="shared" si="0"/>
        <v>1500</v>
      </c>
      <c r="K44" s="157">
        <f t="shared" si="0"/>
        <v>100000</v>
      </c>
      <c r="L44" s="157">
        <f>(C44-K44)</f>
        <v>193112</v>
      </c>
      <c r="M44" s="157">
        <v>194324</v>
      </c>
    </row>
    <row r="45" spans="1:15" ht="14.25" customHeight="1">
      <c r="A45" s="36">
        <v>3231</v>
      </c>
      <c r="B45" s="37" t="s">
        <v>59</v>
      </c>
      <c r="C45" s="153">
        <v>27020</v>
      </c>
      <c r="D45" s="153">
        <v>0</v>
      </c>
      <c r="E45" s="153">
        <v>27020</v>
      </c>
      <c r="F45" s="153"/>
      <c r="G45" s="158"/>
      <c r="H45" s="158">
        <f>(C45-(D45+E45+G45))</f>
        <v>0</v>
      </c>
      <c r="I45" s="158"/>
      <c r="J45" s="158"/>
      <c r="K45" s="158"/>
      <c r="L45" s="153"/>
      <c r="M45" s="153"/>
      <c r="N45" s="9">
        <v>0</v>
      </c>
      <c r="O45" s="9">
        <v>0</v>
      </c>
    </row>
    <row r="46" spans="1:15" ht="14.25" customHeight="1">
      <c r="A46" s="36">
        <v>3232</v>
      </c>
      <c r="B46" s="37" t="s">
        <v>60</v>
      </c>
      <c r="C46" s="153">
        <v>159692</v>
      </c>
      <c r="D46" s="174">
        <v>25215</v>
      </c>
      <c r="E46" s="153">
        <v>0</v>
      </c>
      <c r="F46" s="153"/>
      <c r="G46" s="158"/>
      <c r="H46" s="158">
        <v>32977</v>
      </c>
      <c r="I46" s="158"/>
      <c r="J46" s="158">
        <v>1500</v>
      </c>
      <c r="K46" s="158">
        <v>100000</v>
      </c>
      <c r="L46" s="152"/>
      <c r="M46" s="152"/>
      <c r="N46" s="9">
        <v>0</v>
      </c>
      <c r="O46" s="9">
        <v>0</v>
      </c>
    </row>
    <row r="47" spans="1:15" ht="14.25" customHeight="1">
      <c r="A47" s="36">
        <v>3233</v>
      </c>
      <c r="B47" s="37" t="s">
        <v>61</v>
      </c>
      <c r="C47" s="153">
        <v>8000</v>
      </c>
      <c r="D47" s="153">
        <v>0</v>
      </c>
      <c r="E47" s="153">
        <v>8000</v>
      </c>
      <c r="F47" s="153"/>
      <c r="G47" s="158"/>
      <c r="H47" s="158">
        <f>(C47-(D47+E47+G47))</f>
        <v>0</v>
      </c>
      <c r="I47" s="158"/>
      <c r="J47" s="158"/>
      <c r="K47" s="158"/>
      <c r="L47" s="153"/>
      <c r="M47" s="153"/>
      <c r="N47" s="9">
        <v>0</v>
      </c>
      <c r="O47" s="9">
        <v>0</v>
      </c>
    </row>
    <row r="48" spans="1:15" ht="14.25" customHeight="1">
      <c r="A48" s="36">
        <v>3234</v>
      </c>
      <c r="B48" s="37" t="s">
        <v>62</v>
      </c>
      <c r="C48" s="153">
        <v>55000</v>
      </c>
      <c r="D48" s="153">
        <v>0</v>
      </c>
      <c r="E48" s="153">
        <v>55000</v>
      </c>
      <c r="F48" s="153"/>
      <c r="G48" s="158"/>
      <c r="H48" s="158">
        <v>0</v>
      </c>
      <c r="I48" s="158"/>
      <c r="J48" s="158"/>
      <c r="K48" s="158"/>
      <c r="L48" s="153"/>
      <c r="M48" s="153"/>
      <c r="N48" s="9">
        <v>0</v>
      </c>
      <c r="O48" s="9">
        <v>0</v>
      </c>
    </row>
    <row r="49" spans="1:15" ht="14.25" customHeight="1">
      <c r="A49" s="36">
        <v>3235</v>
      </c>
      <c r="B49" s="37" t="s">
        <v>63</v>
      </c>
      <c r="C49" s="153">
        <v>4000</v>
      </c>
      <c r="D49" s="153">
        <v>0</v>
      </c>
      <c r="E49" s="153">
        <v>4000</v>
      </c>
      <c r="F49" s="153"/>
      <c r="G49" s="158"/>
      <c r="H49" s="158">
        <f>(C49-(D49+E49+G49))</f>
        <v>0</v>
      </c>
      <c r="I49" s="158"/>
      <c r="J49" s="158"/>
      <c r="K49" s="158"/>
      <c r="L49" s="153"/>
      <c r="M49" s="153"/>
      <c r="N49" s="9">
        <v>0</v>
      </c>
      <c r="O49" s="9">
        <v>0</v>
      </c>
    </row>
    <row r="50" spans="1:15" ht="14.25" customHeight="1">
      <c r="A50" s="36">
        <v>3236</v>
      </c>
      <c r="B50" s="38" t="s">
        <v>64</v>
      </c>
      <c r="C50" s="153">
        <v>12000</v>
      </c>
      <c r="D50" s="153">
        <v>0</v>
      </c>
      <c r="E50" s="153">
        <v>12000</v>
      </c>
      <c r="F50" s="153"/>
      <c r="G50" s="158"/>
      <c r="H50" s="158">
        <f>(C50-(D50+E50+G50))</f>
        <v>0</v>
      </c>
      <c r="I50" s="158"/>
      <c r="J50" s="158"/>
      <c r="K50" s="158"/>
      <c r="L50" s="153"/>
      <c r="M50" s="153"/>
      <c r="N50" s="9">
        <v>0</v>
      </c>
      <c r="O50" s="9">
        <v>0</v>
      </c>
    </row>
    <row r="51" spans="1:15" ht="14.25" customHeight="1">
      <c r="A51" s="36">
        <v>3237</v>
      </c>
      <c r="B51" s="37" t="s">
        <v>65</v>
      </c>
      <c r="C51" s="153">
        <v>11000</v>
      </c>
      <c r="D51" s="153">
        <v>0</v>
      </c>
      <c r="E51" s="153">
        <v>11000</v>
      </c>
      <c r="F51" s="153"/>
      <c r="G51" s="158"/>
      <c r="H51" s="158">
        <v>0</v>
      </c>
      <c r="I51" s="158"/>
      <c r="J51" s="158"/>
      <c r="K51" s="158"/>
      <c r="L51" s="153"/>
      <c r="M51" s="153"/>
      <c r="N51" s="9">
        <v>0</v>
      </c>
      <c r="O51" s="9">
        <v>0</v>
      </c>
    </row>
    <row r="52" spans="1:15" ht="14.25" customHeight="1">
      <c r="A52" s="36">
        <v>3238</v>
      </c>
      <c r="B52" s="37" t="s">
        <v>66</v>
      </c>
      <c r="C52" s="153">
        <v>11400</v>
      </c>
      <c r="D52" s="153">
        <v>0</v>
      </c>
      <c r="E52" s="153">
        <v>11400</v>
      </c>
      <c r="F52" s="153"/>
      <c r="G52" s="158"/>
      <c r="H52" s="158">
        <f>(C52-(D52+E52+G52))</f>
        <v>0</v>
      </c>
      <c r="I52" s="158"/>
      <c r="J52" s="158"/>
      <c r="K52" s="158"/>
      <c r="L52" s="153"/>
      <c r="M52" s="153"/>
      <c r="N52" s="9">
        <v>0</v>
      </c>
      <c r="O52" s="9">
        <v>0</v>
      </c>
    </row>
    <row r="53" spans="1:15" ht="14.25" customHeight="1">
      <c r="A53" s="36">
        <v>3239</v>
      </c>
      <c r="B53" s="37" t="s">
        <v>67</v>
      </c>
      <c r="C53" s="153">
        <v>5000</v>
      </c>
      <c r="D53" s="153">
        <v>0</v>
      </c>
      <c r="E53" s="153">
        <v>0</v>
      </c>
      <c r="F53" s="153"/>
      <c r="G53" s="158"/>
      <c r="H53" s="158">
        <f>(C53-(D53+E53+G53))</f>
        <v>5000</v>
      </c>
      <c r="I53" s="158"/>
      <c r="J53" s="158"/>
      <c r="K53" s="158"/>
      <c r="L53" s="153"/>
      <c r="M53" s="153"/>
      <c r="N53" s="9">
        <v>0</v>
      </c>
      <c r="O53" s="9">
        <v>0</v>
      </c>
    </row>
    <row r="54" spans="1:13" ht="14.25" customHeight="1">
      <c r="A54" s="130">
        <v>324</v>
      </c>
      <c r="B54" s="37" t="s">
        <v>156</v>
      </c>
      <c r="C54" s="153">
        <v>0</v>
      </c>
      <c r="D54" s="153">
        <v>0</v>
      </c>
      <c r="E54" s="153"/>
      <c r="F54" s="153"/>
      <c r="G54" s="158"/>
      <c r="H54" s="158"/>
      <c r="I54" s="158"/>
      <c r="J54" s="158"/>
      <c r="K54" s="158"/>
      <c r="L54" s="153"/>
      <c r="M54" s="153"/>
    </row>
    <row r="55" spans="1:13" ht="14.25" customHeight="1">
      <c r="A55" s="35">
        <v>329</v>
      </c>
      <c r="B55" s="37"/>
      <c r="C55" s="157">
        <f>SUM(C56:C60)</f>
        <v>45117</v>
      </c>
      <c r="D55" s="153"/>
      <c r="E55" s="157">
        <f>SUM(E56:E60)</f>
        <v>18500</v>
      </c>
      <c r="F55" s="157"/>
      <c r="G55" s="158"/>
      <c r="H55" s="157">
        <f>SUM(H56:H60)</f>
        <v>26617</v>
      </c>
      <c r="I55" s="158"/>
      <c r="J55" s="158"/>
      <c r="K55" s="158"/>
      <c r="L55" s="157"/>
      <c r="M55" s="157"/>
    </row>
    <row r="56" spans="1:15" ht="14.25" customHeight="1">
      <c r="A56" s="36">
        <v>3292</v>
      </c>
      <c r="B56" s="37" t="s">
        <v>68</v>
      </c>
      <c r="C56" s="153">
        <v>13000</v>
      </c>
      <c r="D56" s="153">
        <v>0</v>
      </c>
      <c r="E56" s="153">
        <v>13000</v>
      </c>
      <c r="F56" s="153"/>
      <c r="G56" s="158"/>
      <c r="H56" s="158">
        <f>(C56-(D56+E56+G56))</f>
        <v>0</v>
      </c>
      <c r="I56" s="158"/>
      <c r="J56" s="158"/>
      <c r="K56" s="158"/>
      <c r="L56" s="153"/>
      <c r="M56" s="153"/>
      <c r="N56" s="9">
        <v>0</v>
      </c>
      <c r="O56" s="9">
        <v>0</v>
      </c>
    </row>
    <row r="57" spans="1:15" ht="14.25" customHeight="1">
      <c r="A57" s="36">
        <v>3293</v>
      </c>
      <c r="B57" s="37" t="s">
        <v>69</v>
      </c>
      <c r="C57" s="153">
        <v>5500</v>
      </c>
      <c r="D57" s="153">
        <v>0</v>
      </c>
      <c r="E57" s="153">
        <v>5500</v>
      </c>
      <c r="F57" s="153"/>
      <c r="G57" s="158"/>
      <c r="H57" s="158">
        <f>(C57-(D57+E57+G57))</f>
        <v>0</v>
      </c>
      <c r="I57" s="158"/>
      <c r="J57" s="158"/>
      <c r="K57" s="158"/>
      <c r="L57" s="153"/>
      <c r="M57" s="153"/>
      <c r="N57" s="9">
        <v>0</v>
      </c>
      <c r="O57" s="9">
        <v>0</v>
      </c>
    </row>
    <row r="58" spans="1:15" ht="14.25" customHeight="1">
      <c r="A58" s="36">
        <v>3294</v>
      </c>
      <c r="B58" s="37" t="s">
        <v>128</v>
      </c>
      <c r="C58" s="153">
        <v>12000</v>
      </c>
      <c r="D58" s="153">
        <v>0</v>
      </c>
      <c r="E58" s="153">
        <v>0</v>
      </c>
      <c r="F58" s="153"/>
      <c r="G58" s="158"/>
      <c r="H58" s="158">
        <f>(C58-(D58+E58+G58))</f>
        <v>12000</v>
      </c>
      <c r="I58" s="158"/>
      <c r="J58" s="158"/>
      <c r="K58" s="158"/>
      <c r="L58" s="153"/>
      <c r="M58" s="153"/>
      <c r="N58" s="9">
        <v>0</v>
      </c>
      <c r="O58" s="9">
        <v>0</v>
      </c>
    </row>
    <row r="59" spans="1:13" ht="14.25" customHeight="1">
      <c r="A59" s="36">
        <v>3295</v>
      </c>
      <c r="B59" s="37" t="s">
        <v>164</v>
      </c>
      <c r="C59" s="153">
        <v>4000</v>
      </c>
      <c r="D59" s="153"/>
      <c r="E59" s="153">
        <v>0</v>
      </c>
      <c r="F59" s="153"/>
      <c r="G59" s="158"/>
      <c r="H59" s="158">
        <v>4000</v>
      </c>
      <c r="I59" s="158"/>
      <c r="J59" s="158"/>
      <c r="K59" s="158"/>
      <c r="L59" s="153"/>
      <c r="M59" s="153"/>
    </row>
    <row r="60" spans="1:15" ht="14.25" customHeight="1">
      <c r="A60" s="36">
        <v>3299</v>
      </c>
      <c r="B60" s="38" t="s">
        <v>70</v>
      </c>
      <c r="C60" s="153">
        <v>10617</v>
      </c>
      <c r="D60" s="153">
        <v>0</v>
      </c>
      <c r="E60" s="153">
        <v>0</v>
      </c>
      <c r="F60" s="153"/>
      <c r="G60" s="158"/>
      <c r="H60" s="158">
        <v>10617</v>
      </c>
      <c r="I60" s="158"/>
      <c r="J60" s="158"/>
      <c r="K60" s="158"/>
      <c r="L60" s="153"/>
      <c r="M60" s="153"/>
      <c r="N60" s="9">
        <v>0</v>
      </c>
      <c r="O60" s="9">
        <v>0</v>
      </c>
    </row>
    <row r="61" spans="1:15" ht="14.25" customHeight="1">
      <c r="A61" s="35">
        <v>34</v>
      </c>
      <c r="B61" s="39" t="s">
        <v>71</v>
      </c>
      <c r="C61" s="157">
        <f>(C62)</f>
        <v>8000</v>
      </c>
      <c r="D61" s="157">
        <f>(D62)</f>
        <v>0</v>
      </c>
      <c r="E61" s="157">
        <f>(E62)</f>
        <v>8000</v>
      </c>
      <c r="F61" s="157"/>
      <c r="G61" s="157"/>
      <c r="H61" s="157">
        <v>0</v>
      </c>
      <c r="I61" s="157"/>
      <c r="J61" s="157">
        <v>0</v>
      </c>
      <c r="K61" s="157"/>
      <c r="L61" s="157">
        <f>(C61-K61)</f>
        <v>8000</v>
      </c>
      <c r="M61" s="157">
        <v>8000</v>
      </c>
      <c r="N61" s="20">
        <f>N62</f>
        <v>0</v>
      </c>
      <c r="O61" s="20">
        <f>O62</f>
        <v>0</v>
      </c>
    </row>
    <row r="62" spans="1:15" ht="14.25" customHeight="1">
      <c r="A62" s="36">
        <v>3431</v>
      </c>
      <c r="B62" s="37" t="s">
        <v>72</v>
      </c>
      <c r="C62" s="158">
        <v>8000</v>
      </c>
      <c r="D62" s="158">
        <v>0</v>
      </c>
      <c r="E62" s="153">
        <v>8000</v>
      </c>
      <c r="F62" s="153"/>
      <c r="G62" s="158"/>
      <c r="H62" s="158">
        <v>0</v>
      </c>
      <c r="I62" s="158"/>
      <c r="J62" s="158"/>
      <c r="K62" s="158"/>
      <c r="L62" s="158"/>
      <c r="M62" s="158"/>
      <c r="N62" s="9">
        <v>0</v>
      </c>
      <c r="O62" s="9">
        <v>0</v>
      </c>
    </row>
    <row r="63" spans="1:13" ht="28.5" customHeight="1">
      <c r="A63" s="130">
        <v>42</v>
      </c>
      <c r="B63" s="131" t="s">
        <v>73</v>
      </c>
      <c r="C63" s="161">
        <f>(C66+C65+C64)</f>
        <v>92500</v>
      </c>
      <c r="D63" s="161">
        <f>(D65+D66)</f>
        <v>0</v>
      </c>
      <c r="E63" s="161">
        <v>0</v>
      </c>
      <c r="F63" s="161"/>
      <c r="G63" s="161">
        <f>(G65+G66)</f>
        <v>0</v>
      </c>
      <c r="H63" s="161">
        <f>(H65+H66)</f>
        <v>2500</v>
      </c>
      <c r="I63" s="158"/>
      <c r="J63" s="161">
        <f>(J65+J66)</f>
        <v>0</v>
      </c>
      <c r="K63" s="161">
        <f>(K64+K65)</f>
        <v>90000</v>
      </c>
      <c r="L63" s="157">
        <f>(C63-K63)</f>
        <v>2500</v>
      </c>
      <c r="M63" s="157">
        <v>2500</v>
      </c>
    </row>
    <row r="64" spans="1:13" ht="15" customHeight="1">
      <c r="A64" s="172">
        <v>4221</v>
      </c>
      <c r="B64" s="131" t="s">
        <v>165</v>
      </c>
      <c r="C64" s="173">
        <v>15000</v>
      </c>
      <c r="D64" s="161"/>
      <c r="E64" s="161"/>
      <c r="F64" s="161"/>
      <c r="G64" s="161"/>
      <c r="H64" s="161"/>
      <c r="I64" s="158"/>
      <c r="J64" s="161"/>
      <c r="K64" s="173">
        <v>15000</v>
      </c>
      <c r="L64" s="157"/>
      <c r="M64" s="157"/>
    </row>
    <row r="65" spans="1:13" ht="14.25" customHeight="1">
      <c r="A65" s="36">
        <v>4227</v>
      </c>
      <c r="B65" s="37" t="s">
        <v>126</v>
      </c>
      <c r="C65" s="158">
        <v>75000</v>
      </c>
      <c r="D65" s="153"/>
      <c r="E65" s="153"/>
      <c r="F65" s="153"/>
      <c r="G65" s="158">
        <v>0</v>
      </c>
      <c r="H65" s="158">
        <v>0</v>
      </c>
      <c r="I65" s="158"/>
      <c r="J65" s="158">
        <v>0</v>
      </c>
      <c r="K65" s="158">
        <v>75000</v>
      </c>
      <c r="L65" s="158"/>
      <c r="M65" s="158"/>
    </row>
    <row r="66" spans="1:13" ht="14.25" customHeight="1">
      <c r="A66" s="36">
        <v>4241</v>
      </c>
      <c r="B66" s="37" t="s">
        <v>127</v>
      </c>
      <c r="C66" s="158">
        <v>2500</v>
      </c>
      <c r="D66" s="153"/>
      <c r="E66" s="153"/>
      <c r="F66" s="153"/>
      <c r="G66" s="158"/>
      <c r="H66" s="158">
        <v>2500</v>
      </c>
      <c r="I66" s="158"/>
      <c r="J66" s="158"/>
      <c r="K66" s="158"/>
      <c r="L66" s="158"/>
      <c r="M66" s="158"/>
    </row>
    <row r="67" spans="1:13" ht="14.25" customHeight="1">
      <c r="A67" s="192">
        <v>32</v>
      </c>
      <c r="B67" s="193" t="s">
        <v>184</v>
      </c>
      <c r="C67" s="161">
        <v>1974</v>
      </c>
      <c r="D67" s="153"/>
      <c r="E67" s="153"/>
      <c r="F67" s="153"/>
      <c r="G67" s="158"/>
      <c r="H67" s="158"/>
      <c r="I67" s="158"/>
      <c r="J67" s="158"/>
      <c r="K67" s="158"/>
      <c r="L67" s="152"/>
      <c r="M67" s="158"/>
    </row>
    <row r="68" spans="1:13" ht="14.25" customHeight="1">
      <c r="A68" s="36">
        <v>3222</v>
      </c>
      <c r="B68" s="37" t="s">
        <v>185</v>
      </c>
      <c r="C68" s="158">
        <v>1974</v>
      </c>
      <c r="D68" s="153"/>
      <c r="E68" s="153"/>
      <c r="F68" s="153">
        <v>1974</v>
      </c>
      <c r="G68" s="158"/>
      <c r="H68" s="158"/>
      <c r="I68" s="158"/>
      <c r="J68" s="158"/>
      <c r="K68" s="158"/>
      <c r="L68" s="152">
        <v>1974</v>
      </c>
      <c r="M68" s="158">
        <v>1974</v>
      </c>
    </row>
    <row r="69" spans="1:13" ht="14.25" customHeight="1">
      <c r="A69" s="36"/>
      <c r="B69" s="37"/>
      <c r="C69" s="158">
        <f>SUM(C67+C63+C61+C55+C44+C37+C32)</f>
        <v>1152522</v>
      </c>
      <c r="D69" s="153"/>
      <c r="E69" s="153"/>
      <c r="F69" s="153"/>
      <c r="G69" s="158"/>
      <c r="H69" s="158"/>
      <c r="I69" s="158"/>
      <c r="J69" s="158"/>
      <c r="K69" s="158"/>
      <c r="L69" s="152"/>
      <c r="M69" s="158"/>
    </row>
    <row r="70" spans="1:17" ht="14.25" customHeight="1">
      <c r="A70" s="36"/>
      <c r="B70" s="40" t="s">
        <v>85</v>
      </c>
      <c r="C70" s="157">
        <f>C67+C63+C61+C25+C31</f>
        <v>2580423.793580152</v>
      </c>
      <c r="D70" s="157">
        <f>D63+D61+D25+D31</f>
        <v>159748</v>
      </c>
      <c r="E70" s="157">
        <f>E63+E61+E31</f>
        <v>333900</v>
      </c>
      <c r="F70" s="157">
        <v>1974</v>
      </c>
      <c r="G70" s="157">
        <f>G63+G61+G25+G37</f>
        <v>20000</v>
      </c>
      <c r="H70" s="157">
        <f>H63+H61+H25+H31</f>
        <v>195300</v>
      </c>
      <c r="I70" s="157">
        <v>138600</v>
      </c>
      <c r="J70" s="157">
        <f>J63+J61+J25+J31</f>
        <v>3000</v>
      </c>
      <c r="K70" s="157">
        <f>K63+K61+K25+K31</f>
        <v>300000</v>
      </c>
      <c r="L70" s="157">
        <f>L63+L61+L25+L31+L68</f>
        <v>2295206.3025480527</v>
      </c>
      <c r="M70" s="157">
        <f>M63+M61+M25+M31+M68</f>
        <v>2293166.224060793</v>
      </c>
      <c r="N70" s="17">
        <f>N25+N31+N61</f>
        <v>0</v>
      </c>
      <c r="O70" s="17">
        <f>O25+O31+O61</f>
        <v>0</v>
      </c>
      <c r="P70" s="9">
        <f>(L70-L25)</f>
        <v>852522</v>
      </c>
      <c r="Q70" s="9">
        <f>(M70-M25)</f>
        <v>852522</v>
      </c>
    </row>
    <row r="71" spans="1:13" ht="15.75">
      <c r="A71" s="22" t="s">
        <v>74</v>
      </c>
      <c r="B71" s="24"/>
      <c r="C71" s="162"/>
      <c r="D71" s="163"/>
      <c r="E71" s="163"/>
      <c r="F71" s="163"/>
      <c r="G71" s="164"/>
      <c r="H71" s="164"/>
      <c r="I71" s="164"/>
      <c r="J71" s="164"/>
      <c r="K71" s="164"/>
      <c r="L71" s="165"/>
      <c r="M71" s="164"/>
    </row>
    <row r="72" spans="1:13" ht="15.75">
      <c r="A72" s="19"/>
      <c r="B72" s="24"/>
      <c r="C72" s="162"/>
      <c r="D72" s="163"/>
      <c r="E72" s="163" t="s">
        <v>153</v>
      </c>
      <c r="F72" s="163"/>
      <c r="G72" s="164"/>
      <c r="H72" s="164"/>
      <c r="I72" s="164"/>
      <c r="J72" s="164"/>
      <c r="K72" s="166" t="s">
        <v>77</v>
      </c>
      <c r="L72" s="167"/>
      <c r="M72" s="164"/>
    </row>
    <row r="73" spans="1:13" ht="15.75">
      <c r="A73" s="19" t="s">
        <v>75</v>
      </c>
      <c r="B73" s="21" t="s">
        <v>182</v>
      </c>
      <c r="C73" s="164"/>
      <c r="D73" s="166" t="s">
        <v>76</v>
      </c>
      <c r="E73" s="163"/>
      <c r="F73" s="163"/>
      <c r="G73" s="164"/>
      <c r="H73" s="166"/>
      <c r="I73" s="166"/>
      <c r="J73" s="164"/>
      <c r="K73" s="164" t="s">
        <v>149</v>
      </c>
      <c r="L73" s="164"/>
      <c r="M73" s="164"/>
    </row>
    <row r="74" spans="1:13" ht="15.75">
      <c r="A74" s="19" t="s">
        <v>2</v>
      </c>
      <c r="B74" s="21">
        <v>44683542</v>
      </c>
      <c r="C74" s="164"/>
      <c r="D74" s="163"/>
      <c r="E74" s="163"/>
      <c r="F74" s="163"/>
      <c r="G74" s="164"/>
      <c r="H74" s="164"/>
      <c r="I74" s="164"/>
      <c r="J74" s="164"/>
      <c r="K74" s="164" t="s">
        <v>150</v>
      </c>
      <c r="L74" s="164"/>
      <c r="M74" s="164"/>
    </row>
    <row r="75" spans="1:13" ht="15.75">
      <c r="A75" s="23"/>
      <c r="B75" s="21"/>
      <c r="C75" s="164"/>
      <c r="D75" s="163"/>
      <c r="E75" s="163"/>
      <c r="F75" s="163"/>
      <c r="G75" s="164"/>
      <c r="H75" s="164"/>
      <c r="I75" s="164"/>
      <c r="J75" s="164"/>
      <c r="K75" s="164"/>
      <c r="L75" s="164"/>
      <c r="M75" s="164"/>
    </row>
    <row r="76" spans="1:12" ht="15.75">
      <c r="A76" s="23"/>
      <c r="B76" s="21"/>
      <c r="C76" s="12"/>
      <c r="D76" s="13"/>
      <c r="E76" s="13"/>
      <c r="F76" s="13"/>
      <c r="G76" s="12"/>
      <c r="H76" s="12"/>
      <c r="I76" s="12"/>
      <c r="J76" s="12"/>
      <c r="K76" s="12"/>
      <c r="L76" s="12"/>
    </row>
    <row r="77" spans="1:12" ht="15.75">
      <c r="A77" s="23"/>
      <c r="B77" s="21"/>
      <c r="C77" s="12"/>
      <c r="D77" s="13"/>
      <c r="E77" s="13"/>
      <c r="F77" s="13"/>
      <c r="G77" s="12"/>
      <c r="H77" s="12"/>
      <c r="I77" s="12"/>
      <c r="J77" s="12"/>
      <c r="K77" s="12"/>
      <c r="L77" s="12"/>
    </row>
    <row r="78" spans="1:12" ht="15.75">
      <c r="A78" s="23"/>
      <c r="B78" s="21"/>
      <c r="C78" s="12"/>
      <c r="D78" s="13"/>
      <c r="E78" s="13"/>
      <c r="F78" s="13"/>
      <c r="G78" s="12">
        <f>SUM(D70:J70)</f>
        <v>852522</v>
      </c>
      <c r="H78" s="12"/>
      <c r="I78" s="12"/>
      <c r="J78" s="12"/>
      <c r="K78" s="12"/>
      <c r="L78" s="12"/>
    </row>
    <row r="79" spans="1:12" ht="15.75">
      <c r="A79" s="23"/>
      <c r="B79" s="21"/>
      <c r="C79" s="12"/>
      <c r="D79" s="13"/>
      <c r="E79" s="13"/>
      <c r="F79" s="13"/>
      <c r="G79" s="12">
        <v>1444220</v>
      </c>
      <c r="H79" s="12"/>
      <c r="I79" s="12"/>
      <c r="J79" s="12"/>
      <c r="K79" s="12"/>
      <c r="L79" s="12"/>
    </row>
    <row r="80" spans="1:12" ht="15.75">
      <c r="A80" s="23"/>
      <c r="B80" s="21"/>
      <c r="C80" s="12"/>
      <c r="D80" s="13"/>
      <c r="E80" s="13"/>
      <c r="F80" s="13"/>
      <c r="G80" s="12"/>
      <c r="H80" s="12"/>
      <c r="I80" s="12"/>
      <c r="J80" s="12"/>
      <c r="K80" s="12"/>
      <c r="L80" s="12"/>
    </row>
    <row r="81" spans="1:12" ht="15.75">
      <c r="A81" s="23"/>
      <c r="B81" s="21"/>
      <c r="C81" s="12"/>
      <c r="D81" s="13"/>
      <c r="E81" s="13"/>
      <c r="F81" s="13"/>
      <c r="G81" s="12"/>
      <c r="H81" s="12"/>
      <c r="I81" s="12"/>
      <c r="J81" s="12"/>
      <c r="K81" s="12"/>
      <c r="L81" s="12"/>
    </row>
    <row r="82" spans="1:12" ht="15.75">
      <c r="A82" s="23"/>
      <c r="B82" s="21"/>
      <c r="C82" s="12"/>
      <c r="D82" s="13"/>
      <c r="E82" s="13"/>
      <c r="F82" s="13"/>
      <c r="G82" s="12"/>
      <c r="H82" s="12"/>
      <c r="I82" s="12"/>
      <c r="J82" s="12"/>
      <c r="K82" s="12"/>
      <c r="L82" s="12"/>
    </row>
    <row r="83" spans="1:12" ht="15.75">
      <c r="A83" s="23"/>
      <c r="B83" s="21"/>
      <c r="C83" s="12"/>
      <c r="D83" s="13"/>
      <c r="E83" s="13"/>
      <c r="F83" s="13"/>
      <c r="G83" s="12"/>
      <c r="H83" s="12"/>
      <c r="I83" s="12"/>
      <c r="J83" s="12"/>
      <c r="K83" s="12"/>
      <c r="L83" s="12"/>
    </row>
    <row r="84" spans="1:12" ht="15.75">
      <c r="A84" s="23"/>
      <c r="B84" s="21"/>
      <c r="C84" s="12"/>
      <c r="D84" s="13"/>
      <c r="E84" s="13"/>
      <c r="F84" s="13"/>
      <c r="G84" s="12"/>
      <c r="H84" s="12"/>
      <c r="I84" s="12"/>
      <c r="J84" s="12"/>
      <c r="K84" s="12"/>
      <c r="L84" s="12"/>
    </row>
    <row r="85" spans="1:12" ht="15.75">
      <c r="A85" s="23"/>
      <c r="B85" s="21"/>
      <c r="C85" s="12"/>
      <c r="D85" s="13"/>
      <c r="E85" s="13"/>
      <c r="F85" s="13"/>
      <c r="G85" s="12"/>
      <c r="H85" s="12"/>
      <c r="I85" s="12"/>
      <c r="J85" s="12"/>
      <c r="K85" s="12"/>
      <c r="L85" s="12"/>
    </row>
    <row r="86" spans="1:12" ht="15.75">
      <c r="A86" s="23"/>
      <c r="B86" s="21"/>
      <c r="C86" s="12"/>
      <c r="D86" s="13"/>
      <c r="E86" s="13"/>
      <c r="F86" s="13"/>
      <c r="G86" s="12"/>
      <c r="H86" s="12"/>
      <c r="I86" s="12"/>
      <c r="J86" s="12"/>
      <c r="K86" s="12"/>
      <c r="L86" s="12"/>
    </row>
    <row r="87" spans="1:12" ht="15.75">
      <c r="A87" s="23"/>
      <c r="B87" s="21"/>
      <c r="C87" s="12"/>
      <c r="D87" s="13"/>
      <c r="E87" s="13"/>
      <c r="F87" s="13"/>
      <c r="G87" s="12"/>
      <c r="H87" s="12"/>
      <c r="I87" s="12"/>
      <c r="J87" s="12"/>
      <c r="K87" s="12"/>
      <c r="L87" s="12"/>
    </row>
    <row r="88" spans="1:12" ht="15.75">
      <c r="A88" s="23"/>
      <c r="B88" s="21"/>
      <c r="C88" s="12"/>
      <c r="D88" s="13"/>
      <c r="E88" s="13"/>
      <c r="F88" s="13"/>
      <c r="G88" s="12"/>
      <c r="H88" s="12"/>
      <c r="I88" s="12"/>
      <c r="J88" s="12"/>
      <c r="K88" s="12"/>
      <c r="L88" s="12"/>
    </row>
    <row r="89" spans="1:12" ht="15.75">
      <c r="A89" s="23"/>
      <c r="B89" s="21"/>
      <c r="C89" s="12"/>
      <c r="D89" s="13"/>
      <c r="E89" s="13"/>
      <c r="F89" s="13"/>
      <c r="G89" s="12"/>
      <c r="H89" s="12"/>
      <c r="I89" s="12"/>
      <c r="J89" s="12"/>
      <c r="K89" s="12"/>
      <c r="L89" s="12"/>
    </row>
    <row r="90" spans="1:12" ht="15.75">
      <c r="A90" s="23"/>
      <c r="B90" s="21"/>
      <c r="C90" s="12"/>
      <c r="D90" s="13"/>
      <c r="E90" s="13"/>
      <c r="F90" s="13"/>
      <c r="G90" s="12"/>
      <c r="H90" s="12"/>
      <c r="I90" s="12"/>
      <c r="J90" s="12"/>
      <c r="K90" s="12"/>
      <c r="L90" s="12"/>
    </row>
    <row r="91" spans="1:12" ht="15.75">
      <c r="A91" s="23"/>
      <c r="B91" s="21"/>
      <c r="C91" s="12"/>
      <c r="D91" s="13"/>
      <c r="E91" s="13"/>
      <c r="F91" s="13"/>
      <c r="G91" s="12"/>
      <c r="H91" s="12"/>
      <c r="I91" s="12"/>
      <c r="J91" s="12"/>
      <c r="K91" s="12"/>
      <c r="L91" s="12"/>
    </row>
    <row r="92" spans="1:12" ht="15.75">
      <c r="A92" s="23"/>
      <c r="B92" s="21"/>
      <c r="C92" s="12"/>
      <c r="D92" s="13"/>
      <c r="E92" s="13"/>
      <c r="F92" s="13"/>
      <c r="G92" s="12"/>
      <c r="H92" s="12"/>
      <c r="I92" s="12"/>
      <c r="J92" s="12"/>
      <c r="K92" s="12"/>
      <c r="L92" s="12"/>
    </row>
    <row r="93" spans="1:12" ht="15.75">
      <c r="A93" s="23"/>
      <c r="B93" s="21"/>
      <c r="C93" s="12"/>
      <c r="D93" s="13"/>
      <c r="E93" s="13"/>
      <c r="F93" s="13"/>
      <c r="G93" s="12"/>
      <c r="H93" s="12"/>
      <c r="I93" s="12"/>
      <c r="J93" s="12"/>
      <c r="K93" s="12"/>
      <c r="L93" s="12"/>
    </row>
    <row r="94" spans="1:12" ht="15.75">
      <c r="A94" s="23"/>
      <c r="B94" s="21"/>
      <c r="C94" s="12"/>
      <c r="D94" s="13"/>
      <c r="E94" s="13"/>
      <c r="F94" s="13"/>
      <c r="G94" s="12"/>
      <c r="H94" s="12"/>
      <c r="I94" s="12"/>
      <c r="J94" s="12"/>
      <c r="K94" s="12"/>
      <c r="L94" s="12"/>
    </row>
    <row r="95" spans="1:12" ht="15.75">
      <c r="A95" s="23"/>
      <c r="B95" s="21"/>
      <c r="C95" s="12"/>
      <c r="D95" s="13"/>
      <c r="E95" s="13"/>
      <c r="F95" s="13"/>
      <c r="G95" s="12"/>
      <c r="H95" s="12"/>
      <c r="I95" s="12"/>
      <c r="J95" s="12"/>
      <c r="K95" s="12"/>
      <c r="L95" s="12"/>
    </row>
    <row r="96" spans="1:12" ht="15.75">
      <c r="A96" s="23"/>
      <c r="B96" s="21"/>
      <c r="C96" s="12"/>
      <c r="D96" s="13"/>
      <c r="E96" s="13"/>
      <c r="F96" s="13"/>
      <c r="G96" s="12"/>
      <c r="H96" s="12"/>
      <c r="I96" s="12"/>
      <c r="J96" s="12"/>
      <c r="K96" s="12"/>
      <c r="L96" s="12"/>
    </row>
    <row r="97" spans="1:12" ht="15.75">
      <c r="A97" s="23"/>
      <c r="B97" s="21"/>
      <c r="C97" s="12"/>
      <c r="D97" s="13"/>
      <c r="E97" s="13"/>
      <c r="F97" s="13"/>
      <c r="G97" s="12"/>
      <c r="H97" s="12"/>
      <c r="I97" s="12"/>
      <c r="J97" s="12"/>
      <c r="K97" s="12"/>
      <c r="L97" s="12"/>
    </row>
    <row r="98" spans="1:12" ht="15.75">
      <c r="A98" s="23"/>
      <c r="B98" s="21"/>
      <c r="C98" s="12"/>
      <c r="D98" s="13"/>
      <c r="E98" s="13"/>
      <c r="F98" s="13"/>
      <c r="G98" s="12"/>
      <c r="H98" s="12"/>
      <c r="I98" s="12"/>
      <c r="J98" s="12"/>
      <c r="K98" s="12"/>
      <c r="L98" s="12"/>
    </row>
    <row r="99" spans="1:12" ht="15.75">
      <c r="A99" s="23"/>
      <c r="B99" s="21"/>
      <c r="C99" s="12"/>
      <c r="D99" s="13"/>
      <c r="E99" s="13"/>
      <c r="F99" s="13"/>
      <c r="G99" s="12"/>
      <c r="H99" s="12"/>
      <c r="I99" s="12"/>
      <c r="J99" s="12"/>
      <c r="K99" s="12"/>
      <c r="L99" s="12"/>
    </row>
    <row r="100" spans="1:12" ht="15.75">
      <c r="A100" s="23"/>
      <c r="B100" s="21"/>
      <c r="C100" s="12"/>
      <c r="D100" s="13"/>
      <c r="E100" s="13"/>
      <c r="F100" s="13"/>
      <c r="G100" s="12"/>
      <c r="H100" s="12"/>
      <c r="I100" s="12"/>
      <c r="J100" s="12"/>
      <c r="K100" s="12"/>
      <c r="L100" s="12"/>
    </row>
    <row r="101" spans="1:12" ht="15.75">
      <c r="A101" s="23"/>
      <c r="B101" s="21"/>
      <c r="C101" s="12"/>
      <c r="D101" s="13"/>
      <c r="E101" s="13"/>
      <c r="F101" s="13"/>
      <c r="G101" s="12"/>
      <c r="H101" s="12"/>
      <c r="I101" s="12"/>
      <c r="J101" s="12"/>
      <c r="K101" s="12"/>
      <c r="L101" s="12"/>
    </row>
    <row r="102" spans="1:12" ht="15.75">
      <c r="A102" s="23"/>
      <c r="B102" s="21"/>
      <c r="C102" s="12"/>
      <c r="D102" s="13"/>
      <c r="E102" s="13"/>
      <c r="F102" s="13"/>
      <c r="G102" s="12"/>
      <c r="H102" s="12"/>
      <c r="I102" s="12"/>
      <c r="J102" s="12"/>
      <c r="K102" s="12"/>
      <c r="L102" s="12"/>
    </row>
    <row r="103" spans="1:12" ht="15.75">
      <c r="A103" s="23"/>
      <c r="B103" s="21"/>
      <c r="C103" s="12"/>
      <c r="D103" s="13"/>
      <c r="E103" s="13"/>
      <c r="F103" s="13"/>
      <c r="G103" s="12"/>
      <c r="H103" s="12"/>
      <c r="I103" s="12"/>
      <c r="J103" s="12"/>
      <c r="K103" s="12"/>
      <c r="L103" s="12"/>
    </row>
    <row r="104" spans="1:12" ht="15.75">
      <c r="A104" s="23"/>
      <c r="B104" s="21"/>
      <c r="C104" s="12"/>
      <c r="D104" s="13"/>
      <c r="E104" s="13"/>
      <c r="F104" s="13"/>
      <c r="G104" s="12"/>
      <c r="H104" s="12"/>
      <c r="I104" s="12"/>
      <c r="J104" s="12"/>
      <c r="K104" s="12"/>
      <c r="L104" s="12"/>
    </row>
    <row r="105" spans="1:12" ht="15.75">
      <c r="A105" s="23"/>
      <c r="B105" s="21"/>
      <c r="C105" s="12"/>
      <c r="D105" s="13"/>
      <c r="E105" s="13"/>
      <c r="F105" s="13"/>
      <c r="G105" s="12"/>
      <c r="H105" s="12"/>
      <c r="I105" s="12"/>
      <c r="J105" s="12"/>
      <c r="K105" s="12"/>
      <c r="L105" s="12"/>
    </row>
    <row r="106" spans="1:12" ht="15.75">
      <c r="A106" s="23"/>
      <c r="B106" s="21"/>
      <c r="C106" s="12"/>
      <c r="D106" s="13"/>
      <c r="E106" s="13"/>
      <c r="F106" s="13"/>
      <c r="G106" s="12"/>
      <c r="H106" s="12"/>
      <c r="I106" s="12"/>
      <c r="J106" s="12"/>
      <c r="K106" s="12"/>
      <c r="L106" s="12"/>
    </row>
    <row r="107" spans="1:12" ht="15.75">
      <c r="A107" s="23"/>
      <c r="B107" s="21"/>
      <c r="C107" s="12"/>
      <c r="D107" s="13"/>
      <c r="E107" s="13"/>
      <c r="F107" s="13"/>
      <c r="G107" s="12"/>
      <c r="H107" s="12"/>
      <c r="I107" s="12"/>
      <c r="J107" s="12"/>
      <c r="K107" s="12"/>
      <c r="L107" s="12"/>
    </row>
    <row r="108" spans="1:12" ht="15.75">
      <c r="A108" s="23"/>
      <c r="B108" s="21"/>
      <c r="C108" s="12"/>
      <c r="D108" s="13"/>
      <c r="E108" s="13"/>
      <c r="F108" s="13"/>
      <c r="G108" s="12"/>
      <c r="H108" s="12"/>
      <c r="I108" s="12"/>
      <c r="J108" s="12"/>
      <c r="K108" s="12"/>
      <c r="L108" s="12"/>
    </row>
    <row r="109" spans="1:12" ht="15.75">
      <c r="A109" s="23"/>
      <c r="B109" s="21"/>
      <c r="C109" s="12"/>
      <c r="D109" s="13"/>
      <c r="E109" s="13"/>
      <c r="F109" s="13"/>
      <c r="G109" s="12"/>
      <c r="H109" s="12"/>
      <c r="I109" s="12"/>
      <c r="J109" s="12"/>
      <c r="K109" s="12"/>
      <c r="L109" s="12"/>
    </row>
    <row r="110" spans="1:12" ht="15.75">
      <c r="A110" s="23"/>
      <c r="B110" s="21"/>
      <c r="C110" s="12"/>
      <c r="D110" s="13"/>
      <c r="E110" s="13"/>
      <c r="F110" s="13"/>
      <c r="G110" s="12"/>
      <c r="H110" s="12"/>
      <c r="I110" s="12"/>
      <c r="J110" s="12"/>
      <c r="K110" s="12"/>
      <c r="L110" s="12"/>
    </row>
    <row r="111" spans="1:12" ht="15.75">
      <c r="A111" s="23"/>
      <c r="B111" s="21"/>
      <c r="C111" s="12"/>
      <c r="D111" s="13"/>
      <c r="E111" s="13"/>
      <c r="F111" s="13"/>
      <c r="G111" s="12"/>
      <c r="H111" s="12"/>
      <c r="I111" s="12"/>
      <c r="J111" s="12"/>
      <c r="K111" s="12"/>
      <c r="L111" s="12"/>
    </row>
    <row r="112" spans="1:12" ht="15.75">
      <c r="A112" s="23"/>
      <c r="B112" s="21"/>
      <c r="C112" s="12"/>
      <c r="D112" s="13"/>
      <c r="E112" s="13"/>
      <c r="F112" s="13"/>
      <c r="G112" s="12"/>
      <c r="H112" s="12"/>
      <c r="I112" s="12"/>
      <c r="J112" s="12"/>
      <c r="K112" s="12"/>
      <c r="L112" s="12"/>
    </row>
    <row r="113" spans="1:12" ht="15.75">
      <c r="A113" s="23"/>
      <c r="B113" s="21"/>
      <c r="C113" s="12"/>
      <c r="D113" s="13"/>
      <c r="E113" s="13"/>
      <c r="F113" s="13"/>
      <c r="G113" s="12"/>
      <c r="H113" s="12"/>
      <c r="I113" s="12"/>
      <c r="J113" s="12"/>
      <c r="K113" s="12"/>
      <c r="L113" s="12"/>
    </row>
    <row r="114" spans="1:12" ht="15.75">
      <c r="A114" s="23"/>
      <c r="B114" s="21"/>
      <c r="C114" s="12"/>
      <c r="D114" s="13"/>
      <c r="E114" s="13"/>
      <c r="F114" s="13"/>
      <c r="G114" s="12"/>
      <c r="H114" s="12"/>
      <c r="I114" s="12"/>
      <c r="J114" s="12"/>
      <c r="K114" s="12"/>
      <c r="L114" s="12"/>
    </row>
    <row r="115" spans="1:12" ht="15.75">
      <c r="A115" s="23"/>
      <c r="B115" s="21"/>
      <c r="C115" s="12"/>
      <c r="D115" s="13"/>
      <c r="E115" s="13"/>
      <c r="F115" s="13"/>
      <c r="G115" s="12"/>
      <c r="H115" s="12"/>
      <c r="I115" s="12"/>
      <c r="J115" s="12"/>
      <c r="K115" s="12"/>
      <c r="L115" s="12"/>
    </row>
    <row r="116" spans="1:12" ht="15.75">
      <c r="A116" s="23"/>
      <c r="B116" s="21"/>
      <c r="C116" s="12"/>
      <c r="D116" s="13"/>
      <c r="E116" s="13"/>
      <c r="F116" s="13"/>
      <c r="G116" s="12"/>
      <c r="H116" s="12"/>
      <c r="I116" s="12"/>
      <c r="J116" s="12"/>
      <c r="K116" s="12"/>
      <c r="L116" s="12"/>
    </row>
    <row r="117" spans="1:12" ht="15.75">
      <c r="A117" s="23"/>
      <c r="B117" s="21"/>
      <c r="C117" s="12"/>
      <c r="D117" s="13"/>
      <c r="E117" s="13"/>
      <c r="F117" s="13"/>
      <c r="G117" s="12"/>
      <c r="H117" s="12"/>
      <c r="I117" s="12"/>
      <c r="J117" s="12"/>
      <c r="K117" s="12"/>
      <c r="L117" s="12"/>
    </row>
    <row r="118" spans="1:12" ht="15.75">
      <c r="A118" s="23"/>
      <c r="B118" s="21"/>
      <c r="C118" s="12"/>
      <c r="D118" s="13"/>
      <c r="E118" s="13"/>
      <c r="F118" s="13"/>
      <c r="G118" s="12"/>
      <c r="H118" s="12"/>
      <c r="I118" s="12"/>
      <c r="J118" s="12"/>
      <c r="K118" s="12"/>
      <c r="L118" s="12"/>
    </row>
    <row r="119" spans="1:12" ht="15.75">
      <c r="A119" s="23"/>
      <c r="B119" s="21"/>
      <c r="C119" s="12"/>
      <c r="D119" s="13"/>
      <c r="E119" s="13"/>
      <c r="F119" s="13"/>
      <c r="G119" s="12"/>
      <c r="H119" s="12"/>
      <c r="I119" s="12"/>
      <c r="J119" s="12"/>
      <c r="K119" s="12"/>
      <c r="L119" s="12"/>
    </row>
    <row r="120" spans="1:12" ht="15.75">
      <c r="A120" s="23"/>
      <c r="B120" s="21"/>
      <c r="C120" s="12"/>
      <c r="D120" s="13"/>
      <c r="E120" s="13"/>
      <c r="F120" s="13"/>
      <c r="G120" s="12"/>
      <c r="H120" s="12"/>
      <c r="I120" s="12"/>
      <c r="J120" s="12"/>
      <c r="K120" s="12"/>
      <c r="L120" s="12"/>
    </row>
    <row r="121" spans="1:12" ht="15.75">
      <c r="A121" s="23"/>
      <c r="B121" s="21"/>
      <c r="C121" s="12"/>
      <c r="D121" s="13"/>
      <c r="E121" s="13"/>
      <c r="F121" s="13"/>
      <c r="G121" s="12"/>
      <c r="H121" s="12"/>
      <c r="I121" s="12"/>
      <c r="J121" s="12"/>
      <c r="K121" s="12"/>
      <c r="L121" s="12"/>
    </row>
    <row r="122" spans="1:12" ht="15.75">
      <c r="A122" s="23"/>
      <c r="B122" s="21"/>
      <c r="C122" s="12"/>
      <c r="D122" s="13"/>
      <c r="E122" s="13"/>
      <c r="F122" s="13"/>
      <c r="G122" s="12"/>
      <c r="H122" s="12"/>
      <c r="I122" s="12"/>
      <c r="J122" s="12"/>
      <c r="K122" s="12"/>
      <c r="L122" s="12"/>
    </row>
    <row r="123" spans="1:12" ht="15.75">
      <c r="A123" s="23"/>
      <c r="B123" s="21"/>
      <c r="C123" s="12"/>
      <c r="D123" s="13"/>
      <c r="E123" s="13"/>
      <c r="F123" s="13"/>
      <c r="G123" s="12"/>
      <c r="H123" s="12"/>
      <c r="I123" s="12"/>
      <c r="J123" s="12"/>
      <c r="K123" s="12"/>
      <c r="L123" s="12"/>
    </row>
    <row r="124" spans="1:12" ht="15.75">
      <c r="A124" s="23"/>
      <c r="B124" s="21"/>
      <c r="C124" s="12"/>
      <c r="D124" s="13"/>
      <c r="E124" s="13"/>
      <c r="F124" s="13"/>
      <c r="G124" s="12"/>
      <c r="H124" s="12"/>
      <c r="I124" s="12"/>
      <c r="J124" s="12"/>
      <c r="K124" s="12"/>
      <c r="L124" s="12"/>
    </row>
    <row r="125" spans="1:12" ht="15.75">
      <c r="A125" s="23"/>
      <c r="B125" s="21"/>
      <c r="C125" s="12"/>
      <c r="D125" s="13"/>
      <c r="E125" s="13"/>
      <c r="F125" s="13"/>
      <c r="G125" s="12"/>
      <c r="H125" s="12"/>
      <c r="I125" s="12"/>
      <c r="J125" s="12"/>
      <c r="K125" s="12"/>
      <c r="L125" s="12"/>
    </row>
    <row r="126" spans="1:12" ht="15.75">
      <c r="A126" s="23"/>
      <c r="B126" s="21"/>
      <c r="C126" s="12"/>
      <c r="D126" s="13"/>
      <c r="E126" s="13"/>
      <c r="F126" s="13"/>
      <c r="G126" s="12"/>
      <c r="H126" s="12"/>
      <c r="I126" s="12"/>
      <c r="J126" s="12"/>
      <c r="K126" s="12"/>
      <c r="L126" s="12"/>
    </row>
    <row r="127" spans="1:12" ht="15.75">
      <c r="A127" s="23"/>
      <c r="B127" s="21"/>
      <c r="C127" s="12"/>
      <c r="D127" s="13"/>
      <c r="E127" s="13"/>
      <c r="F127" s="13"/>
      <c r="G127" s="12"/>
      <c r="H127" s="12"/>
      <c r="I127" s="12"/>
      <c r="J127" s="12"/>
      <c r="K127" s="12"/>
      <c r="L127" s="12"/>
    </row>
    <row r="128" spans="1:12" ht="15.75">
      <c r="A128" s="23"/>
      <c r="B128" s="21"/>
      <c r="C128" s="12"/>
      <c r="D128" s="13"/>
      <c r="E128" s="13"/>
      <c r="F128" s="13"/>
      <c r="G128" s="12"/>
      <c r="H128" s="12"/>
      <c r="I128" s="12"/>
      <c r="J128" s="12"/>
      <c r="K128" s="12"/>
      <c r="L128" s="12"/>
    </row>
    <row r="129" spans="1:12" ht="15.75">
      <c r="A129" s="23"/>
      <c r="B129" s="21"/>
      <c r="C129" s="12"/>
      <c r="D129" s="13"/>
      <c r="E129" s="13"/>
      <c r="F129" s="13"/>
      <c r="G129" s="12"/>
      <c r="H129" s="12"/>
      <c r="I129" s="12"/>
      <c r="J129" s="12"/>
      <c r="K129" s="12"/>
      <c r="L129" s="12"/>
    </row>
    <row r="130" spans="1:12" ht="15.75">
      <c r="A130" s="23"/>
      <c r="B130" s="21"/>
      <c r="C130" s="12"/>
      <c r="D130" s="13"/>
      <c r="E130" s="13"/>
      <c r="F130" s="13"/>
      <c r="G130" s="12"/>
      <c r="H130" s="12"/>
      <c r="I130" s="12"/>
      <c r="J130" s="12"/>
      <c r="K130" s="12"/>
      <c r="L130" s="12"/>
    </row>
    <row r="131" spans="1:12" ht="15.75">
      <c r="A131" s="23"/>
      <c r="B131" s="21"/>
      <c r="C131" s="12"/>
      <c r="D131" s="13"/>
      <c r="E131" s="13"/>
      <c r="F131" s="13"/>
      <c r="G131" s="12"/>
      <c r="H131" s="12"/>
      <c r="I131" s="12"/>
      <c r="J131" s="12"/>
      <c r="K131" s="12"/>
      <c r="L131" s="12"/>
    </row>
    <row r="132" spans="1:12" ht="15.75">
      <c r="A132" s="23"/>
      <c r="B132" s="21"/>
      <c r="C132" s="12"/>
      <c r="D132" s="13"/>
      <c r="E132" s="13"/>
      <c r="F132" s="13"/>
      <c r="G132" s="12"/>
      <c r="H132" s="12"/>
      <c r="I132" s="12"/>
      <c r="J132" s="12"/>
      <c r="K132" s="12"/>
      <c r="L132" s="12"/>
    </row>
    <row r="133" spans="1:12" ht="15.75">
      <c r="A133" s="23"/>
      <c r="B133" s="21"/>
      <c r="C133" s="12"/>
      <c r="D133" s="13"/>
      <c r="E133" s="13"/>
      <c r="F133" s="13"/>
      <c r="G133" s="12"/>
      <c r="H133" s="12"/>
      <c r="I133" s="12"/>
      <c r="J133" s="12"/>
      <c r="K133" s="12"/>
      <c r="L133" s="12"/>
    </row>
    <row r="134" spans="1:12" ht="15.75">
      <c r="A134" s="23"/>
      <c r="B134" s="21"/>
      <c r="C134" s="12"/>
      <c r="D134" s="13"/>
      <c r="E134" s="13"/>
      <c r="F134" s="13"/>
      <c r="G134" s="12"/>
      <c r="H134" s="12"/>
      <c r="I134" s="12"/>
      <c r="J134" s="12"/>
      <c r="K134" s="12"/>
      <c r="L134" s="12"/>
    </row>
    <row r="135" spans="1:12" ht="15.75">
      <c r="A135" s="23"/>
      <c r="B135" s="21"/>
      <c r="C135" s="12"/>
      <c r="D135" s="13"/>
      <c r="E135" s="13"/>
      <c r="F135" s="13"/>
      <c r="G135" s="12"/>
      <c r="H135" s="12"/>
      <c r="I135" s="12"/>
      <c r="J135" s="12"/>
      <c r="K135" s="12"/>
      <c r="L135" s="12"/>
    </row>
    <row r="136" spans="1:12" ht="15.75">
      <c r="A136" s="23"/>
      <c r="B136" s="21"/>
      <c r="C136" s="12"/>
      <c r="D136" s="13"/>
      <c r="E136" s="13"/>
      <c r="F136" s="13"/>
      <c r="G136" s="12"/>
      <c r="H136" s="12"/>
      <c r="I136" s="12"/>
      <c r="J136" s="12"/>
      <c r="K136" s="12"/>
      <c r="L136" s="12"/>
    </row>
    <row r="137" spans="1:12" ht="15.75">
      <c r="A137" s="23"/>
      <c r="B137" s="21"/>
      <c r="C137" s="12"/>
      <c r="D137" s="13"/>
      <c r="E137" s="13"/>
      <c r="F137" s="13"/>
      <c r="G137" s="12"/>
      <c r="H137" s="12"/>
      <c r="I137" s="12"/>
      <c r="J137" s="12"/>
      <c r="K137" s="12"/>
      <c r="L137" s="12"/>
    </row>
    <row r="138" spans="1:12" ht="15.75">
      <c r="A138" s="23"/>
      <c r="B138" s="21"/>
      <c r="C138" s="12"/>
      <c r="D138" s="13"/>
      <c r="E138" s="13"/>
      <c r="F138" s="13"/>
      <c r="G138" s="12"/>
      <c r="H138" s="12"/>
      <c r="I138" s="12"/>
      <c r="J138" s="12"/>
      <c r="K138" s="12"/>
      <c r="L138" s="12"/>
    </row>
    <row r="139" spans="1:12" ht="15.75">
      <c r="A139" s="23"/>
      <c r="B139" s="21"/>
      <c r="C139" s="12"/>
      <c r="D139" s="13"/>
      <c r="E139" s="13"/>
      <c r="F139" s="13"/>
      <c r="G139" s="12"/>
      <c r="H139" s="12"/>
      <c r="I139" s="12"/>
      <c r="J139" s="12"/>
      <c r="K139" s="12"/>
      <c r="L139" s="12"/>
    </row>
    <row r="140" spans="1:12" ht="15.75">
      <c r="A140" s="23"/>
      <c r="B140" s="21"/>
      <c r="C140" s="12"/>
      <c r="D140" s="13"/>
      <c r="E140" s="13"/>
      <c r="F140" s="13"/>
      <c r="G140" s="12"/>
      <c r="H140" s="12"/>
      <c r="I140" s="12"/>
      <c r="J140" s="12"/>
      <c r="K140" s="12"/>
      <c r="L140" s="12"/>
    </row>
    <row r="141" spans="1:12" ht="15.75">
      <c r="A141" s="23"/>
      <c r="B141" s="21"/>
      <c r="C141" s="12"/>
      <c r="D141" s="13"/>
      <c r="E141" s="13"/>
      <c r="F141" s="13"/>
      <c r="G141" s="12"/>
      <c r="H141" s="12"/>
      <c r="I141" s="12"/>
      <c r="J141" s="12"/>
      <c r="K141" s="12"/>
      <c r="L141" s="12"/>
    </row>
    <row r="142" spans="1:12" ht="15.75">
      <c r="A142" s="23"/>
      <c r="B142" s="21"/>
      <c r="C142" s="12"/>
      <c r="D142" s="13"/>
      <c r="E142" s="13"/>
      <c r="F142" s="13"/>
      <c r="G142" s="12"/>
      <c r="H142" s="12"/>
      <c r="I142" s="12"/>
      <c r="J142" s="12"/>
      <c r="K142" s="12"/>
      <c r="L142" s="12"/>
    </row>
    <row r="143" spans="1:12" ht="15.75">
      <c r="A143" s="23"/>
      <c r="B143" s="21"/>
      <c r="C143" s="12"/>
      <c r="D143" s="13"/>
      <c r="E143" s="13"/>
      <c r="F143" s="13"/>
      <c r="G143" s="12"/>
      <c r="H143" s="12"/>
      <c r="I143" s="12"/>
      <c r="J143" s="12"/>
      <c r="K143" s="12"/>
      <c r="L143" s="12"/>
    </row>
    <row r="144" spans="1:12" ht="15.75">
      <c r="A144" s="23"/>
      <c r="B144" s="21"/>
      <c r="C144" s="12"/>
      <c r="D144" s="13"/>
      <c r="E144" s="13"/>
      <c r="F144" s="13"/>
      <c r="G144" s="12"/>
      <c r="H144" s="12"/>
      <c r="I144" s="12"/>
      <c r="J144" s="12"/>
      <c r="K144" s="12"/>
      <c r="L144" s="12"/>
    </row>
    <row r="145" spans="1:12" ht="15.75">
      <c r="A145" s="23"/>
      <c r="B145" s="21"/>
      <c r="C145" s="12"/>
      <c r="D145" s="13"/>
      <c r="E145" s="13"/>
      <c r="F145" s="13"/>
      <c r="G145" s="12"/>
      <c r="H145" s="12"/>
      <c r="I145" s="12"/>
      <c r="J145" s="12"/>
      <c r="K145" s="12"/>
      <c r="L145" s="12"/>
    </row>
    <row r="146" spans="1:12" ht="15.75">
      <c r="A146" s="23"/>
      <c r="B146" s="21"/>
      <c r="C146" s="12"/>
      <c r="D146" s="13"/>
      <c r="E146" s="13"/>
      <c r="F146" s="13"/>
      <c r="G146" s="12"/>
      <c r="H146" s="12"/>
      <c r="I146" s="12"/>
      <c r="J146" s="12"/>
      <c r="K146" s="12"/>
      <c r="L146" s="12"/>
    </row>
    <row r="147" spans="1:12" ht="15.75">
      <c r="A147" s="23"/>
      <c r="B147" s="21"/>
      <c r="C147" s="12"/>
      <c r="D147" s="13"/>
      <c r="E147" s="13"/>
      <c r="F147" s="13"/>
      <c r="G147" s="12"/>
      <c r="H147" s="12"/>
      <c r="I147" s="12"/>
      <c r="J147" s="12"/>
      <c r="K147" s="12"/>
      <c r="L147" s="12"/>
    </row>
    <row r="148" spans="1:12" ht="15.75">
      <c r="A148" s="23"/>
      <c r="B148" s="21"/>
      <c r="C148" s="12"/>
      <c r="D148" s="13"/>
      <c r="E148" s="13"/>
      <c r="F148" s="13"/>
      <c r="G148" s="12"/>
      <c r="H148" s="12"/>
      <c r="I148" s="12"/>
      <c r="J148" s="12"/>
      <c r="K148" s="12"/>
      <c r="L148" s="12"/>
    </row>
    <row r="149" spans="1:12" ht="15.75">
      <c r="A149" s="23"/>
      <c r="B149" s="21"/>
      <c r="C149" s="12"/>
      <c r="D149" s="13"/>
      <c r="E149" s="13"/>
      <c r="F149" s="13"/>
      <c r="G149" s="12"/>
      <c r="H149" s="12"/>
      <c r="I149" s="12"/>
      <c r="J149" s="12"/>
      <c r="K149" s="12"/>
      <c r="L149" s="12"/>
    </row>
    <row r="150" spans="1:6" s="12" customFormat="1" ht="15.75">
      <c r="A150" s="23"/>
      <c r="B150" s="21"/>
      <c r="D150" s="13"/>
      <c r="E150" s="13"/>
      <c r="F150" s="13"/>
    </row>
    <row r="151" spans="1:6" s="12" customFormat="1" ht="15.75">
      <c r="A151" s="23"/>
      <c r="B151" s="21"/>
      <c r="D151" s="13"/>
      <c r="E151" s="13"/>
      <c r="F151" s="13"/>
    </row>
    <row r="152" spans="1:6" s="12" customFormat="1" ht="15.75">
      <c r="A152" s="23"/>
      <c r="B152" s="21"/>
      <c r="D152" s="13"/>
      <c r="E152" s="13"/>
      <c r="F152" s="13"/>
    </row>
    <row r="153" spans="1:6" s="12" customFormat="1" ht="15.75">
      <c r="A153" s="23"/>
      <c r="B153" s="21"/>
      <c r="D153" s="13"/>
      <c r="E153" s="13"/>
      <c r="F153" s="13"/>
    </row>
    <row r="154" spans="1:6" s="12" customFormat="1" ht="15.75">
      <c r="A154" s="23"/>
      <c r="B154" s="21"/>
      <c r="D154" s="13"/>
      <c r="E154" s="13"/>
      <c r="F154" s="13"/>
    </row>
    <row r="155" spans="1:6" s="12" customFormat="1" ht="15.75">
      <c r="A155" s="23"/>
      <c r="B155" s="21"/>
      <c r="D155" s="13"/>
      <c r="E155" s="13"/>
      <c r="F155" s="13"/>
    </row>
    <row r="156" spans="1:6" s="12" customFormat="1" ht="15.75">
      <c r="A156" s="23"/>
      <c r="B156" s="21"/>
      <c r="D156" s="13"/>
      <c r="E156" s="13"/>
      <c r="F156" s="13"/>
    </row>
    <row r="157" spans="1:6" s="12" customFormat="1" ht="15.75">
      <c r="A157" s="23"/>
      <c r="B157" s="21"/>
      <c r="D157" s="13"/>
      <c r="E157" s="13"/>
      <c r="F157" s="13"/>
    </row>
    <row r="158" spans="1:6" s="12" customFormat="1" ht="15.75">
      <c r="A158" s="23"/>
      <c r="B158" s="21"/>
      <c r="D158" s="13"/>
      <c r="E158" s="13"/>
      <c r="F158" s="13"/>
    </row>
    <row r="159" spans="1:6" s="12" customFormat="1" ht="15.75">
      <c r="A159" s="23"/>
      <c r="B159" s="21"/>
      <c r="D159" s="13"/>
      <c r="E159" s="13"/>
      <c r="F159" s="13"/>
    </row>
    <row r="160" spans="1:6" s="12" customFormat="1" ht="15.75">
      <c r="A160" s="23"/>
      <c r="B160" s="21"/>
      <c r="D160" s="13"/>
      <c r="E160" s="13"/>
      <c r="F160" s="13"/>
    </row>
    <row r="161" spans="1:6" s="12" customFormat="1" ht="15.75">
      <c r="A161" s="23"/>
      <c r="B161" s="21"/>
      <c r="D161" s="13"/>
      <c r="E161" s="13"/>
      <c r="F161" s="13"/>
    </row>
    <row r="162" spans="1:6" s="12" customFormat="1" ht="15.75">
      <c r="A162" s="23"/>
      <c r="B162" s="21"/>
      <c r="D162" s="13"/>
      <c r="E162" s="13"/>
      <c r="F162" s="13"/>
    </row>
    <row r="163" spans="1:6" s="12" customFormat="1" ht="15.75">
      <c r="A163" s="23"/>
      <c r="B163" s="21"/>
      <c r="D163" s="13"/>
      <c r="E163" s="13"/>
      <c r="F163" s="13"/>
    </row>
    <row r="164" spans="1:6" s="12" customFormat="1" ht="15.75">
      <c r="A164" s="23"/>
      <c r="B164" s="21"/>
      <c r="D164" s="13"/>
      <c r="E164" s="13"/>
      <c r="F164" s="13"/>
    </row>
    <row r="165" spans="1:6" s="12" customFormat="1" ht="15.75">
      <c r="A165" s="23"/>
      <c r="B165" s="21"/>
      <c r="D165" s="13"/>
      <c r="E165" s="13"/>
      <c r="F165" s="13"/>
    </row>
    <row r="166" spans="1:6" s="12" customFormat="1" ht="15.75">
      <c r="A166" s="23"/>
      <c r="B166" s="21"/>
      <c r="D166" s="13"/>
      <c r="E166" s="13"/>
      <c r="F166" s="13"/>
    </row>
    <row r="167" spans="1:6" s="12" customFormat="1" ht="15.75">
      <c r="A167" s="23"/>
      <c r="B167" s="21"/>
      <c r="D167" s="13"/>
      <c r="E167" s="13"/>
      <c r="F167" s="13"/>
    </row>
    <row r="168" spans="1:6" s="12" customFormat="1" ht="15.75">
      <c r="A168" s="23"/>
      <c r="B168" s="21"/>
      <c r="D168" s="13"/>
      <c r="E168" s="13"/>
      <c r="F168" s="13"/>
    </row>
    <row r="169" spans="1:6" s="12" customFormat="1" ht="15.75">
      <c r="A169" s="23"/>
      <c r="B169" s="21"/>
      <c r="D169" s="13"/>
      <c r="E169" s="13"/>
      <c r="F169" s="13"/>
    </row>
    <row r="170" spans="1:6" s="12" customFormat="1" ht="15.75">
      <c r="A170" s="23"/>
      <c r="B170" s="21"/>
      <c r="D170" s="13"/>
      <c r="E170" s="13"/>
      <c r="F170" s="13"/>
    </row>
    <row r="171" spans="1:6" s="12" customFormat="1" ht="15.75">
      <c r="A171" s="23"/>
      <c r="B171" s="21"/>
      <c r="D171" s="13"/>
      <c r="E171" s="13"/>
      <c r="F171" s="13"/>
    </row>
    <row r="172" spans="1:6" s="12" customFormat="1" ht="15.75">
      <c r="A172" s="23"/>
      <c r="B172" s="21"/>
      <c r="D172" s="13"/>
      <c r="E172" s="13"/>
      <c r="F172" s="13"/>
    </row>
    <row r="173" spans="1:6" s="12" customFormat="1" ht="15.75">
      <c r="A173" s="23"/>
      <c r="B173" s="21"/>
      <c r="D173" s="13"/>
      <c r="E173" s="13"/>
      <c r="F173" s="13"/>
    </row>
    <row r="174" spans="1:6" s="12" customFormat="1" ht="15.75">
      <c r="A174" s="23"/>
      <c r="B174" s="21"/>
      <c r="D174" s="13"/>
      <c r="E174" s="13"/>
      <c r="F174" s="13"/>
    </row>
    <row r="175" spans="1:6" s="12" customFormat="1" ht="15.75">
      <c r="A175" s="23"/>
      <c r="B175" s="21"/>
      <c r="D175" s="13"/>
      <c r="E175" s="13"/>
      <c r="F175" s="13"/>
    </row>
    <row r="176" spans="1:6" s="12" customFormat="1" ht="15.75">
      <c r="A176" s="23"/>
      <c r="B176" s="21"/>
      <c r="D176" s="13"/>
      <c r="E176" s="13"/>
      <c r="F176" s="13"/>
    </row>
    <row r="177" spans="1:6" s="12" customFormat="1" ht="15.75">
      <c r="A177" s="23"/>
      <c r="B177" s="21"/>
      <c r="D177" s="13"/>
      <c r="E177" s="13"/>
      <c r="F177" s="13"/>
    </row>
    <row r="178" spans="1:6" s="12" customFormat="1" ht="15.75">
      <c r="A178" s="23"/>
      <c r="B178" s="21"/>
      <c r="D178" s="13"/>
      <c r="E178" s="13"/>
      <c r="F178" s="13"/>
    </row>
    <row r="179" spans="1:6" s="12" customFormat="1" ht="15.75">
      <c r="A179" s="23"/>
      <c r="B179" s="21"/>
      <c r="D179" s="13"/>
      <c r="E179" s="13"/>
      <c r="F179" s="13"/>
    </row>
    <row r="180" spans="1:6" s="12" customFormat="1" ht="15.75">
      <c r="A180" s="23"/>
      <c r="B180" s="21"/>
      <c r="D180" s="13"/>
      <c r="E180" s="13"/>
      <c r="F180" s="13"/>
    </row>
    <row r="181" spans="1:6" s="12" customFormat="1" ht="15.75">
      <c r="A181" s="23"/>
      <c r="B181" s="21"/>
      <c r="D181" s="13"/>
      <c r="E181" s="13"/>
      <c r="F181" s="13"/>
    </row>
    <row r="182" spans="1:6" s="12" customFormat="1" ht="15.75">
      <c r="A182" s="23"/>
      <c r="B182" s="21"/>
      <c r="D182" s="13"/>
      <c r="E182" s="13"/>
      <c r="F182" s="13"/>
    </row>
    <row r="183" spans="1:6" s="12" customFormat="1" ht="15.75">
      <c r="A183" s="23"/>
      <c r="B183" s="21"/>
      <c r="D183" s="13"/>
      <c r="E183" s="13"/>
      <c r="F183" s="13"/>
    </row>
    <row r="184" spans="1:6" s="12" customFormat="1" ht="15.75">
      <c r="A184" s="23"/>
      <c r="B184" s="21"/>
      <c r="D184" s="13"/>
      <c r="E184" s="13"/>
      <c r="F184" s="13"/>
    </row>
    <row r="185" spans="1:6" s="12" customFormat="1" ht="15.75">
      <c r="A185" s="23"/>
      <c r="B185" s="21"/>
      <c r="D185" s="13"/>
      <c r="E185" s="13"/>
      <c r="F185" s="13"/>
    </row>
    <row r="186" spans="1:6" s="12" customFormat="1" ht="15.75">
      <c r="A186" s="23"/>
      <c r="B186" s="21"/>
      <c r="D186" s="13"/>
      <c r="E186" s="13"/>
      <c r="F186" s="13"/>
    </row>
    <row r="187" spans="1:6" s="12" customFormat="1" ht="15.75">
      <c r="A187" s="23"/>
      <c r="B187" s="21"/>
      <c r="D187" s="13"/>
      <c r="E187" s="13"/>
      <c r="F187" s="13"/>
    </row>
    <row r="188" spans="1:6" s="12" customFormat="1" ht="15.75">
      <c r="A188" s="23"/>
      <c r="B188" s="21"/>
      <c r="D188" s="13"/>
      <c r="E188" s="13"/>
      <c r="F188" s="13"/>
    </row>
    <row r="189" spans="1:6" s="12" customFormat="1" ht="15.75">
      <c r="A189" s="23"/>
      <c r="B189" s="21"/>
      <c r="D189" s="13"/>
      <c r="E189" s="13"/>
      <c r="F189" s="13"/>
    </row>
    <row r="190" spans="1:6" s="12" customFormat="1" ht="15.75">
      <c r="A190" s="23"/>
      <c r="B190" s="21"/>
      <c r="D190" s="13"/>
      <c r="E190" s="13"/>
      <c r="F190" s="13"/>
    </row>
    <row r="191" spans="1:6" s="12" customFormat="1" ht="15.75">
      <c r="A191" s="23"/>
      <c r="B191" s="21"/>
      <c r="D191" s="13"/>
      <c r="E191" s="13"/>
      <c r="F191" s="13"/>
    </row>
    <row r="192" spans="1:6" s="12" customFormat="1" ht="15.75">
      <c r="A192" s="23"/>
      <c r="B192" s="21"/>
      <c r="D192" s="13"/>
      <c r="E192" s="13"/>
      <c r="F192" s="13"/>
    </row>
    <row r="193" spans="1:6" s="12" customFormat="1" ht="15.75">
      <c r="A193" s="23"/>
      <c r="B193" s="21"/>
      <c r="D193" s="13"/>
      <c r="E193" s="13"/>
      <c r="F193" s="13"/>
    </row>
    <row r="194" spans="1:6" s="12" customFormat="1" ht="15.75">
      <c r="A194" s="23"/>
      <c r="B194" s="21"/>
      <c r="D194" s="13"/>
      <c r="E194" s="13"/>
      <c r="F194" s="13"/>
    </row>
    <row r="195" spans="1:6" s="12" customFormat="1" ht="15.75">
      <c r="A195" s="23"/>
      <c r="B195" s="21"/>
      <c r="D195" s="13"/>
      <c r="E195" s="13"/>
      <c r="F195" s="13"/>
    </row>
    <row r="196" spans="1:6" s="12" customFormat="1" ht="15.75">
      <c r="A196" s="23"/>
      <c r="B196" s="21"/>
      <c r="D196" s="13"/>
      <c r="E196" s="13"/>
      <c r="F196" s="13"/>
    </row>
    <row r="197" spans="1:6" s="12" customFormat="1" ht="15.75">
      <c r="A197" s="23"/>
      <c r="B197" s="21"/>
      <c r="D197" s="13"/>
      <c r="E197" s="13"/>
      <c r="F197" s="13"/>
    </row>
    <row r="198" spans="1:6" s="12" customFormat="1" ht="15.75">
      <c r="A198" s="23"/>
      <c r="B198" s="21"/>
      <c r="D198" s="13"/>
      <c r="E198" s="13"/>
      <c r="F198" s="13"/>
    </row>
    <row r="199" spans="1:6" s="12" customFormat="1" ht="15.75">
      <c r="A199" s="23"/>
      <c r="B199" s="21"/>
      <c r="D199" s="13"/>
      <c r="E199" s="13"/>
      <c r="F199" s="13"/>
    </row>
    <row r="200" spans="1:6" s="12" customFormat="1" ht="15.75">
      <c r="A200" s="23"/>
      <c r="B200" s="21"/>
      <c r="D200" s="13"/>
      <c r="E200" s="13"/>
      <c r="F200" s="13"/>
    </row>
    <row r="201" spans="1:6" s="12" customFormat="1" ht="15.75">
      <c r="A201" s="23"/>
      <c r="B201" s="21"/>
      <c r="D201" s="13"/>
      <c r="E201" s="13"/>
      <c r="F201" s="13"/>
    </row>
    <row r="202" spans="1:6" s="12" customFormat="1" ht="15.75">
      <c r="A202" s="23"/>
      <c r="B202" s="21"/>
      <c r="D202" s="13"/>
      <c r="E202" s="13"/>
      <c r="F202" s="13"/>
    </row>
    <row r="203" spans="1:6" s="12" customFormat="1" ht="15.75">
      <c r="A203" s="23"/>
      <c r="B203" s="21"/>
      <c r="D203" s="13"/>
      <c r="E203" s="13"/>
      <c r="F203" s="13"/>
    </row>
    <row r="204" spans="1:6" s="12" customFormat="1" ht="15.75">
      <c r="A204" s="23"/>
      <c r="B204" s="21"/>
      <c r="D204" s="13"/>
      <c r="E204" s="13"/>
      <c r="F204" s="13"/>
    </row>
    <row r="205" spans="1:6" s="12" customFormat="1" ht="15.75">
      <c r="A205" s="23"/>
      <c r="B205" s="21"/>
      <c r="D205" s="13"/>
      <c r="E205" s="13"/>
      <c r="F205" s="13"/>
    </row>
    <row r="206" spans="1:6" s="12" customFormat="1" ht="15.75">
      <c r="A206" s="23"/>
      <c r="B206" s="21"/>
      <c r="D206" s="13"/>
      <c r="E206" s="13"/>
      <c r="F206" s="13"/>
    </row>
    <row r="207" spans="1:6" s="12" customFormat="1" ht="15.75">
      <c r="A207" s="23"/>
      <c r="B207" s="21"/>
      <c r="D207" s="13"/>
      <c r="E207" s="13"/>
      <c r="F207" s="13"/>
    </row>
    <row r="208" spans="1:6" s="12" customFormat="1" ht="15.75">
      <c r="A208" s="23"/>
      <c r="B208" s="21"/>
      <c r="D208" s="13"/>
      <c r="E208" s="13"/>
      <c r="F208" s="13"/>
    </row>
    <row r="209" spans="1:6" s="12" customFormat="1" ht="15.75">
      <c r="A209" s="23"/>
      <c r="B209" s="21"/>
      <c r="D209" s="13"/>
      <c r="E209" s="13"/>
      <c r="F209" s="13"/>
    </row>
    <row r="210" spans="1:6" s="12" customFormat="1" ht="15.75">
      <c r="A210" s="23"/>
      <c r="B210" s="21"/>
      <c r="D210" s="13"/>
      <c r="E210" s="13"/>
      <c r="F210" s="13"/>
    </row>
    <row r="211" spans="1:6" s="12" customFormat="1" ht="15.75">
      <c r="A211" s="23"/>
      <c r="B211" s="21"/>
      <c r="D211" s="13"/>
      <c r="E211" s="13"/>
      <c r="F211" s="13"/>
    </row>
    <row r="212" spans="1:6" s="12" customFormat="1" ht="15.75">
      <c r="A212" s="23"/>
      <c r="B212" s="21"/>
      <c r="D212" s="13"/>
      <c r="E212" s="13"/>
      <c r="F212" s="13"/>
    </row>
    <row r="213" spans="1:6" s="12" customFormat="1" ht="15.75">
      <c r="A213" s="23"/>
      <c r="B213" s="21"/>
      <c r="D213" s="13"/>
      <c r="E213" s="13"/>
      <c r="F213" s="13"/>
    </row>
    <row r="214" spans="1:6" s="12" customFormat="1" ht="15.75">
      <c r="A214" s="23"/>
      <c r="B214" s="21"/>
      <c r="D214" s="13"/>
      <c r="E214" s="13"/>
      <c r="F214" s="13"/>
    </row>
    <row r="215" spans="1:6" s="12" customFormat="1" ht="15.75">
      <c r="A215" s="23"/>
      <c r="B215" s="21"/>
      <c r="D215" s="13"/>
      <c r="E215" s="13"/>
      <c r="F215" s="13"/>
    </row>
    <row r="216" spans="1:6" s="12" customFormat="1" ht="15.75">
      <c r="A216" s="23"/>
      <c r="B216" s="21"/>
      <c r="D216" s="13"/>
      <c r="E216" s="13"/>
      <c r="F216" s="13"/>
    </row>
    <row r="217" spans="1:6" s="12" customFormat="1" ht="15.75">
      <c r="A217" s="23"/>
      <c r="B217" s="21"/>
      <c r="D217" s="13"/>
      <c r="E217" s="13"/>
      <c r="F217" s="13"/>
    </row>
    <row r="218" spans="1:6" s="12" customFormat="1" ht="15.75">
      <c r="A218" s="23"/>
      <c r="B218" s="21"/>
      <c r="D218" s="13"/>
      <c r="E218" s="13"/>
      <c r="F218" s="13"/>
    </row>
    <row r="219" spans="1:6" s="12" customFormat="1" ht="15.75">
      <c r="A219" s="23"/>
      <c r="B219" s="21"/>
      <c r="D219" s="13"/>
      <c r="E219" s="13"/>
      <c r="F219" s="13"/>
    </row>
    <row r="220" spans="1:6" s="12" customFormat="1" ht="15.75">
      <c r="A220" s="23"/>
      <c r="B220" s="21"/>
      <c r="D220" s="13"/>
      <c r="E220" s="13"/>
      <c r="F220" s="13"/>
    </row>
    <row r="221" spans="1:6" s="12" customFormat="1" ht="15.75">
      <c r="A221" s="23"/>
      <c r="B221" s="21"/>
      <c r="D221" s="13"/>
      <c r="E221" s="13"/>
      <c r="F221" s="13"/>
    </row>
    <row r="222" spans="1:6" s="12" customFormat="1" ht="15.75">
      <c r="A222" s="23"/>
      <c r="B222" s="21"/>
      <c r="D222" s="13"/>
      <c r="E222" s="13"/>
      <c r="F222" s="13"/>
    </row>
    <row r="223" spans="1:6" s="12" customFormat="1" ht="15.75">
      <c r="A223" s="23"/>
      <c r="B223" s="21"/>
      <c r="D223" s="13"/>
      <c r="E223" s="13"/>
      <c r="F223" s="13"/>
    </row>
    <row r="224" spans="1:6" s="12" customFormat="1" ht="15.75">
      <c r="A224" s="23"/>
      <c r="B224" s="21"/>
      <c r="D224" s="13"/>
      <c r="E224" s="13"/>
      <c r="F224" s="13"/>
    </row>
    <row r="225" spans="1:6" s="12" customFormat="1" ht="15.75">
      <c r="A225" s="23"/>
      <c r="B225" s="21"/>
      <c r="D225" s="13"/>
      <c r="E225" s="13"/>
      <c r="F225" s="13"/>
    </row>
    <row r="226" spans="1:6" s="12" customFormat="1" ht="15.75">
      <c r="A226" s="23"/>
      <c r="B226" s="21"/>
      <c r="D226" s="13"/>
      <c r="E226" s="13"/>
      <c r="F226" s="13"/>
    </row>
    <row r="227" spans="1:6" s="12" customFormat="1" ht="15.75">
      <c r="A227" s="23"/>
      <c r="B227" s="21"/>
      <c r="D227" s="13"/>
      <c r="E227" s="13"/>
      <c r="F227" s="13"/>
    </row>
    <row r="228" spans="1:6" s="12" customFormat="1" ht="15.75">
      <c r="A228" s="23"/>
      <c r="B228" s="21"/>
      <c r="D228" s="13"/>
      <c r="E228" s="13"/>
      <c r="F228" s="13"/>
    </row>
    <row r="229" spans="1:6" s="12" customFormat="1" ht="15.75">
      <c r="A229" s="23"/>
      <c r="B229" s="21"/>
      <c r="D229" s="13"/>
      <c r="E229" s="13"/>
      <c r="F229" s="13"/>
    </row>
  </sheetData>
  <sheetProtection/>
  <mergeCells count="12">
    <mergeCell ref="H23:H24"/>
    <mergeCell ref="D23:E23"/>
    <mergeCell ref="I3:L3"/>
    <mergeCell ref="M23:M24"/>
    <mergeCell ref="I23:I24"/>
    <mergeCell ref="J23:J24"/>
    <mergeCell ref="L23:L24"/>
    <mergeCell ref="A21:C21"/>
    <mergeCell ref="A22:B22"/>
    <mergeCell ref="C22:D22"/>
    <mergeCell ref="K23:K24"/>
    <mergeCell ref="G23:G24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49">
      <selection activeCell="L65" sqref="L65"/>
    </sheetView>
  </sheetViews>
  <sheetFormatPr defaultColWidth="9.140625" defaultRowHeight="12.75"/>
  <cols>
    <col min="2" max="2" width="29.8515625" style="0" customWidth="1"/>
    <col min="13" max="13" width="17.140625" style="0" customWidth="1"/>
  </cols>
  <sheetData>
    <row r="1" spans="1:17" ht="15.75">
      <c r="A1" s="223" t="s">
        <v>124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49"/>
      <c r="N1" s="49"/>
      <c r="O1" s="49"/>
      <c r="P1" s="49"/>
      <c r="Q1" s="49"/>
    </row>
    <row r="2" spans="1:17" ht="15.75">
      <c r="A2" s="50" t="s">
        <v>0</v>
      </c>
      <c r="B2" s="242" t="s">
        <v>82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49"/>
      <c r="N2" s="49"/>
      <c r="O2" s="49"/>
      <c r="P2" s="49"/>
      <c r="Q2" s="49"/>
    </row>
    <row r="3" spans="1:17" ht="16.5" thickBot="1">
      <c r="A3" s="50" t="s">
        <v>1</v>
      </c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49"/>
      <c r="N3" s="49"/>
      <c r="O3" s="49"/>
      <c r="P3" s="49"/>
      <c r="Q3" s="49"/>
    </row>
    <row r="4" spans="1:17" ht="16.5" thickBot="1">
      <c r="A4" s="53" t="s">
        <v>86</v>
      </c>
      <c r="B4" s="224" t="s">
        <v>169</v>
      </c>
      <c r="C4" s="204"/>
      <c r="D4" s="53"/>
      <c r="E4" s="53"/>
      <c r="F4" s="53"/>
      <c r="G4" s="53"/>
      <c r="H4" s="53"/>
      <c r="I4" s="53"/>
      <c r="J4" s="53"/>
      <c r="K4" s="53"/>
      <c r="L4" s="53"/>
      <c r="M4" s="49"/>
      <c r="N4" s="49"/>
      <c r="O4" s="49"/>
      <c r="P4" s="49"/>
      <c r="Q4" s="49"/>
    </row>
    <row r="5" spans="1:17" ht="15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49"/>
      <c r="N5" s="49"/>
      <c r="O5" s="49"/>
      <c r="P5" s="49"/>
      <c r="Q5" s="49"/>
    </row>
    <row r="6" spans="1:17" ht="15.75">
      <c r="A6" s="53" t="s">
        <v>121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49"/>
      <c r="N6" s="49"/>
      <c r="O6" s="49"/>
      <c r="P6" s="49"/>
      <c r="Q6" s="49"/>
    </row>
    <row r="7" spans="1:17" ht="16.5" thickBot="1">
      <c r="A7" s="53" t="s">
        <v>87</v>
      </c>
      <c r="B7" s="225" t="s">
        <v>170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49"/>
      <c r="N7" s="49"/>
      <c r="O7" s="49"/>
      <c r="P7" s="49"/>
      <c r="Q7" s="49"/>
    </row>
    <row r="8" spans="1:17" ht="16.5" thickBot="1">
      <c r="A8" s="53" t="s">
        <v>88</v>
      </c>
      <c r="B8" s="227" t="s">
        <v>171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49"/>
      <c r="N8" s="49"/>
      <c r="O8" s="49"/>
      <c r="P8" s="49"/>
      <c r="Q8" s="49"/>
    </row>
    <row r="9" spans="1:17" ht="16.5" thickBot="1">
      <c r="A9" s="53" t="s">
        <v>2</v>
      </c>
      <c r="B9" s="227" t="s">
        <v>122</v>
      </c>
      <c r="C9" s="204"/>
      <c r="D9" s="53"/>
      <c r="E9" s="53"/>
      <c r="F9" s="53"/>
      <c r="G9" s="53"/>
      <c r="H9" s="53"/>
      <c r="I9" s="53"/>
      <c r="J9" s="53"/>
      <c r="K9" s="53"/>
      <c r="L9" s="53"/>
      <c r="M9" s="49"/>
      <c r="N9" s="49"/>
      <c r="O9" s="49"/>
      <c r="P9" s="49"/>
      <c r="Q9" s="49"/>
    </row>
    <row r="10" spans="1:17" ht="16.5" thickBot="1">
      <c r="A10" s="53" t="s">
        <v>89</v>
      </c>
      <c r="B10" s="203" t="s">
        <v>123</v>
      </c>
      <c r="C10" s="204"/>
      <c r="D10" s="49"/>
      <c r="E10" s="49"/>
      <c r="F10" s="49"/>
      <c r="G10" s="49"/>
      <c r="H10" s="54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15.75">
      <c r="A11" s="50" t="s">
        <v>3</v>
      </c>
      <c r="B11" s="50"/>
      <c r="C11" s="50"/>
      <c r="D11" s="50"/>
      <c r="E11" s="50"/>
      <c r="F11" s="50"/>
      <c r="G11" s="50"/>
      <c r="H11" s="55"/>
      <c r="I11" s="55"/>
      <c r="J11" s="55"/>
      <c r="K11" s="55" t="s">
        <v>153</v>
      </c>
      <c r="L11" s="55"/>
      <c r="M11" s="49"/>
      <c r="N11" s="49"/>
      <c r="O11" s="49"/>
      <c r="P11" s="49"/>
      <c r="Q11" s="49"/>
    </row>
    <row r="12" spans="1:17" ht="15.75">
      <c r="A12" s="50" t="s">
        <v>172</v>
      </c>
      <c r="B12" s="56"/>
      <c r="C12" s="56"/>
      <c r="D12" s="56"/>
      <c r="E12" s="56"/>
      <c r="F12" s="56"/>
      <c r="G12" s="56"/>
      <c r="H12" s="55"/>
      <c r="I12" s="55"/>
      <c r="J12" s="55"/>
      <c r="K12" s="55"/>
      <c r="L12" s="55"/>
      <c r="M12" s="49"/>
      <c r="N12" s="49"/>
      <c r="O12" s="49"/>
      <c r="P12" s="49"/>
      <c r="Q12" s="49"/>
    </row>
    <row r="13" spans="1:17" ht="13.5" thickBot="1">
      <c r="A13" s="49"/>
      <c r="B13" s="49"/>
      <c r="C13" s="49"/>
      <c r="D13" s="49"/>
      <c r="E13" s="49"/>
      <c r="F13" s="49"/>
      <c r="G13" s="57"/>
      <c r="H13" s="54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14.25" thickBot="1" thickTop="1">
      <c r="A14" s="226" t="s">
        <v>4</v>
      </c>
      <c r="B14" s="205" t="s">
        <v>5</v>
      </c>
      <c r="C14" s="207" t="s">
        <v>39</v>
      </c>
      <c r="D14" s="210" t="s">
        <v>152</v>
      </c>
      <c r="E14" s="217" t="s">
        <v>90</v>
      </c>
      <c r="F14" s="218"/>
      <c r="G14" s="219"/>
      <c r="H14" s="59" t="s">
        <v>91</v>
      </c>
      <c r="I14" s="220" t="s">
        <v>174</v>
      </c>
      <c r="J14" s="221"/>
      <c r="K14" s="222"/>
      <c r="L14" s="60"/>
      <c r="M14" s="197" t="s">
        <v>179</v>
      </c>
      <c r="N14" s="197" t="s">
        <v>180</v>
      </c>
      <c r="O14" s="49"/>
      <c r="P14" s="49"/>
      <c r="Q14" s="49"/>
    </row>
    <row r="15" spans="1:17" ht="27" thickBot="1" thickTop="1">
      <c r="A15" s="206"/>
      <c r="B15" s="206"/>
      <c r="C15" s="208"/>
      <c r="D15" s="211"/>
      <c r="E15" s="200" t="s">
        <v>162</v>
      </c>
      <c r="F15" s="201"/>
      <c r="G15" s="202"/>
      <c r="H15" s="62" t="s">
        <v>92</v>
      </c>
      <c r="I15" s="58" t="s">
        <v>93</v>
      </c>
      <c r="J15" s="58" t="s">
        <v>94</v>
      </c>
      <c r="K15" s="58" t="s">
        <v>94</v>
      </c>
      <c r="L15" s="63" t="s">
        <v>95</v>
      </c>
      <c r="M15" s="198"/>
      <c r="N15" s="198"/>
      <c r="O15" s="49"/>
      <c r="P15" s="49"/>
      <c r="Q15" s="49"/>
    </row>
    <row r="16" spans="1:17" ht="13.5" thickTop="1">
      <c r="A16" s="206"/>
      <c r="B16" s="206"/>
      <c r="C16" s="208"/>
      <c r="D16" s="211"/>
      <c r="E16" s="61"/>
      <c r="F16" s="61"/>
      <c r="G16" s="61"/>
      <c r="H16" s="62" t="s">
        <v>96</v>
      </c>
      <c r="I16" s="64" t="s">
        <v>97</v>
      </c>
      <c r="J16" s="64" t="s">
        <v>98</v>
      </c>
      <c r="K16" s="64" t="s">
        <v>98</v>
      </c>
      <c r="L16" s="65" t="s">
        <v>97</v>
      </c>
      <c r="M16" s="198"/>
      <c r="N16" s="198"/>
      <c r="O16" s="49"/>
      <c r="P16" s="49"/>
      <c r="Q16" s="151">
        <v>0.735</v>
      </c>
    </row>
    <row r="17" spans="1:17" ht="25.5">
      <c r="A17" s="206"/>
      <c r="B17" s="206"/>
      <c r="C17" s="208"/>
      <c r="D17" s="211"/>
      <c r="E17" s="61" t="s">
        <v>158</v>
      </c>
      <c r="F17" s="61" t="s">
        <v>161</v>
      </c>
      <c r="G17" s="61" t="s">
        <v>173</v>
      </c>
      <c r="H17" s="62" t="s">
        <v>176</v>
      </c>
      <c r="I17" s="66"/>
      <c r="J17" s="67"/>
      <c r="K17" s="67"/>
      <c r="L17" s="65" t="s">
        <v>158</v>
      </c>
      <c r="M17" s="198"/>
      <c r="N17" s="198"/>
      <c r="O17" s="49"/>
      <c r="P17" s="49"/>
      <c r="Q17" s="49"/>
    </row>
    <row r="18" spans="1:17" ht="51.75" thickBot="1">
      <c r="A18" s="68"/>
      <c r="B18" s="69"/>
      <c r="C18" s="209"/>
      <c r="D18" s="212"/>
      <c r="E18" s="68"/>
      <c r="F18" s="68"/>
      <c r="G18" s="70"/>
      <c r="H18" s="71"/>
      <c r="I18" s="72"/>
      <c r="J18" s="73" t="s">
        <v>99</v>
      </c>
      <c r="K18" s="73" t="s">
        <v>100</v>
      </c>
      <c r="L18" s="74" t="s">
        <v>178</v>
      </c>
      <c r="M18" s="199"/>
      <c r="N18" s="199"/>
      <c r="O18" s="49"/>
      <c r="P18" s="49"/>
      <c r="Q18" s="49"/>
    </row>
    <row r="19" spans="1:17" ht="13.5" thickTop="1">
      <c r="A19" s="75" t="s">
        <v>6</v>
      </c>
      <c r="B19" s="76" t="s">
        <v>7</v>
      </c>
      <c r="C19" s="76" t="s">
        <v>8</v>
      </c>
      <c r="D19" s="76" t="s">
        <v>9</v>
      </c>
      <c r="E19" s="76" t="s">
        <v>10</v>
      </c>
      <c r="F19" s="76" t="s">
        <v>11</v>
      </c>
      <c r="G19" s="76" t="s">
        <v>12</v>
      </c>
      <c r="H19" s="77" t="s">
        <v>13</v>
      </c>
      <c r="I19" s="76" t="s">
        <v>14</v>
      </c>
      <c r="J19" s="76" t="s">
        <v>15</v>
      </c>
      <c r="K19" s="76" t="s">
        <v>16</v>
      </c>
      <c r="L19" s="78" t="s">
        <v>17</v>
      </c>
      <c r="M19" s="79">
        <v>13</v>
      </c>
      <c r="N19" s="80">
        <v>14</v>
      </c>
      <c r="O19" s="49"/>
      <c r="P19" s="49"/>
      <c r="Q19" s="49"/>
    </row>
    <row r="20" spans="1:17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81"/>
      <c r="M20" s="82"/>
      <c r="N20" s="83"/>
      <c r="O20" s="49"/>
      <c r="P20" s="49"/>
      <c r="Q20" s="49"/>
    </row>
    <row r="21" spans="1:17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81"/>
      <c r="M21" s="82"/>
      <c r="N21" s="83"/>
      <c r="O21" s="49"/>
      <c r="P21" s="49"/>
      <c r="Q21" s="49"/>
    </row>
    <row r="22" spans="1:17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81"/>
      <c r="M22" s="82"/>
      <c r="N22" s="83"/>
      <c r="O22" s="49"/>
      <c r="P22" s="49"/>
      <c r="Q22" s="49"/>
    </row>
    <row r="23" spans="1:17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81"/>
      <c r="M23" s="82"/>
      <c r="N23" s="83"/>
      <c r="O23" s="49"/>
      <c r="P23" s="49"/>
      <c r="Q23" s="49"/>
    </row>
    <row r="24" spans="1:17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81"/>
      <c r="M24" s="82"/>
      <c r="N24" s="83"/>
      <c r="O24" s="49"/>
      <c r="P24" s="49"/>
      <c r="Q24" s="49"/>
    </row>
    <row r="25" spans="1:17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81"/>
      <c r="M25" s="82"/>
      <c r="N25" s="83"/>
      <c r="O25" s="49"/>
      <c r="P25" s="49"/>
      <c r="Q25" s="49"/>
    </row>
    <row r="26" spans="1:17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81"/>
      <c r="M26" s="82"/>
      <c r="N26" s="83"/>
      <c r="O26" s="49"/>
      <c r="P26" s="49"/>
      <c r="Q26" s="49"/>
    </row>
    <row r="27" spans="1:17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81"/>
      <c r="M27" s="82"/>
      <c r="N27" s="83"/>
      <c r="O27" s="49"/>
      <c r="P27" s="49"/>
      <c r="Q27" s="49"/>
    </row>
    <row r="28" spans="1:17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81"/>
      <c r="M28" s="82"/>
      <c r="N28" s="83"/>
      <c r="O28" s="49"/>
      <c r="P28" s="49"/>
      <c r="Q28" s="49"/>
    </row>
    <row r="29" spans="1:17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81"/>
      <c r="M29" s="82"/>
      <c r="N29" s="83"/>
      <c r="O29" s="49"/>
      <c r="P29" s="49"/>
      <c r="Q29" s="49"/>
    </row>
    <row r="30" spans="1:17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81"/>
      <c r="M30" s="82"/>
      <c r="N30" s="83"/>
      <c r="O30" s="49"/>
      <c r="P30" s="49"/>
      <c r="Q30" s="49"/>
    </row>
    <row r="31" spans="1:17" ht="25.5">
      <c r="A31" s="115"/>
      <c r="B31" s="116" t="s">
        <v>18</v>
      </c>
      <c r="C31" s="117">
        <f aca="true" t="shared" si="0" ref="C31:H31">SUM(C32:C37)</f>
        <v>6</v>
      </c>
      <c r="D31" s="117">
        <f t="shared" si="0"/>
        <v>3</v>
      </c>
      <c r="E31" s="117">
        <f t="shared" si="0"/>
        <v>6</v>
      </c>
      <c r="F31" s="117">
        <f t="shared" si="0"/>
        <v>7</v>
      </c>
      <c r="G31" s="118">
        <f t="shared" si="0"/>
        <v>7</v>
      </c>
      <c r="H31" s="117">
        <f t="shared" si="0"/>
        <v>6</v>
      </c>
      <c r="I31" s="119"/>
      <c r="J31" s="119"/>
      <c r="K31" s="120"/>
      <c r="L31" s="138">
        <f>SUM(L32:L37)</f>
        <v>10.040954999999999</v>
      </c>
      <c r="M31" s="84">
        <f>L31*1.005</f>
        <v>10.091159774999998</v>
      </c>
      <c r="N31" s="84">
        <f>M31*1.005</f>
        <v>10.141615573874997</v>
      </c>
      <c r="O31" s="49"/>
      <c r="P31" s="49"/>
      <c r="Q31" s="49"/>
    </row>
    <row r="32" spans="1:17" ht="30.75" customHeight="1">
      <c r="A32" s="121"/>
      <c r="B32" s="122" t="s">
        <v>107</v>
      </c>
      <c r="C32" s="122">
        <v>1</v>
      </c>
      <c r="D32" s="123">
        <v>1</v>
      </c>
      <c r="E32" s="122">
        <v>1</v>
      </c>
      <c r="F32" s="122">
        <v>1</v>
      </c>
      <c r="G32" s="122">
        <v>1</v>
      </c>
      <c r="H32" s="123">
        <v>1</v>
      </c>
      <c r="I32" s="142">
        <v>1.765</v>
      </c>
      <c r="J32" s="142">
        <f>(I32*1.13725)</f>
        <v>2.00724625</v>
      </c>
      <c r="K32" s="139">
        <v>2.322</v>
      </c>
      <c r="L32" s="136">
        <f>(E32*K32)*1.005</f>
        <v>2.3336099999999997</v>
      </c>
      <c r="M32" s="136"/>
      <c r="N32" s="136"/>
      <c r="O32" s="49"/>
      <c r="P32" s="49"/>
      <c r="Q32" s="49"/>
    </row>
    <row r="33" spans="1:17" ht="12.75">
      <c r="A33" s="121"/>
      <c r="B33" s="122" t="s">
        <v>108</v>
      </c>
      <c r="C33" s="122">
        <v>0.5</v>
      </c>
      <c r="D33" s="124">
        <v>0.5</v>
      </c>
      <c r="E33" s="122">
        <v>1</v>
      </c>
      <c r="F33" s="122">
        <v>1</v>
      </c>
      <c r="G33" s="122">
        <v>1</v>
      </c>
      <c r="H33" s="124">
        <v>1</v>
      </c>
      <c r="I33" s="142">
        <v>1.212</v>
      </c>
      <c r="J33" s="142">
        <f aca="true" t="shared" si="1" ref="J33:J48">(I33*1.13725)</f>
        <v>1.378347</v>
      </c>
      <c r="K33" s="139">
        <v>1.385</v>
      </c>
      <c r="L33" s="136">
        <f>(K33)*1.005</f>
        <v>1.3919249999999999</v>
      </c>
      <c r="M33" s="136"/>
      <c r="N33" s="136"/>
      <c r="O33" s="49"/>
      <c r="P33" s="49"/>
      <c r="Q33" s="49"/>
    </row>
    <row r="34" spans="1:17" ht="11.25" customHeight="1">
      <c r="A34" s="121"/>
      <c r="B34" s="122" t="s">
        <v>109</v>
      </c>
      <c r="C34" s="122">
        <v>0.5</v>
      </c>
      <c r="D34" s="122">
        <v>0.5</v>
      </c>
      <c r="E34" s="122">
        <v>1</v>
      </c>
      <c r="F34" s="122">
        <v>1</v>
      </c>
      <c r="G34" s="122">
        <v>1</v>
      </c>
      <c r="H34" s="122">
        <v>1</v>
      </c>
      <c r="I34" s="142">
        <v>1.086</v>
      </c>
      <c r="J34" s="142">
        <f t="shared" si="1"/>
        <v>1.2350535000000002</v>
      </c>
      <c r="K34" s="139">
        <v>1.371</v>
      </c>
      <c r="L34" s="136">
        <f>(K34)*1.005</f>
        <v>1.3778549999999998</v>
      </c>
      <c r="M34" s="136"/>
      <c r="N34" s="136"/>
      <c r="O34" s="49"/>
      <c r="P34" s="49"/>
      <c r="Q34" s="49"/>
    </row>
    <row r="35" spans="1:17" ht="14.25" customHeight="1">
      <c r="A35" s="121"/>
      <c r="B35" s="122" t="s">
        <v>110</v>
      </c>
      <c r="C35" s="122">
        <v>4</v>
      </c>
      <c r="D35" s="122">
        <v>1</v>
      </c>
      <c r="E35" s="122">
        <v>1</v>
      </c>
      <c r="F35" s="122">
        <v>1</v>
      </c>
      <c r="G35" s="122">
        <v>1</v>
      </c>
      <c r="H35" s="122">
        <v>1</v>
      </c>
      <c r="I35" s="142">
        <v>1.325</v>
      </c>
      <c r="J35" s="142">
        <f t="shared" si="1"/>
        <v>1.50685625</v>
      </c>
      <c r="K35" s="139">
        <v>1.537</v>
      </c>
      <c r="L35" s="136">
        <f aca="true" t="shared" si="2" ref="L35:L48">(E35*K35)*1.005</f>
        <v>1.5446849999999999</v>
      </c>
      <c r="M35" s="136"/>
      <c r="N35" s="136"/>
      <c r="O35" s="151" t="s">
        <v>177</v>
      </c>
      <c r="P35" s="49"/>
      <c r="Q35" s="49"/>
    </row>
    <row r="36" spans="1:17" ht="16.5" customHeight="1">
      <c r="A36" s="121"/>
      <c r="B36" s="122" t="s">
        <v>110</v>
      </c>
      <c r="C36" s="122"/>
      <c r="D36" s="122"/>
      <c r="E36" s="122">
        <v>2</v>
      </c>
      <c r="F36" s="122">
        <v>2</v>
      </c>
      <c r="G36" s="122">
        <v>2</v>
      </c>
      <c r="H36" s="122">
        <v>2</v>
      </c>
      <c r="I36" s="142">
        <v>1.325</v>
      </c>
      <c r="J36" s="142">
        <f t="shared" si="1"/>
        <v>1.50685625</v>
      </c>
      <c r="K36" s="139">
        <v>1.688</v>
      </c>
      <c r="L36" s="136">
        <f t="shared" si="2"/>
        <v>3.3928799999999995</v>
      </c>
      <c r="M36" s="136"/>
      <c r="N36" s="136"/>
      <c r="O36" s="151" t="s">
        <v>146</v>
      </c>
      <c r="P36" s="49"/>
      <c r="Q36" s="49"/>
    </row>
    <row r="37" spans="1:17" ht="18" customHeight="1">
      <c r="A37" s="121"/>
      <c r="B37" s="122" t="s">
        <v>111</v>
      </c>
      <c r="C37" s="122"/>
      <c r="D37" s="122"/>
      <c r="E37" s="143">
        <v>0</v>
      </c>
      <c r="F37" s="122">
        <v>1</v>
      </c>
      <c r="G37" s="122">
        <v>1</v>
      </c>
      <c r="H37" s="122"/>
      <c r="I37" s="142">
        <v>1.325</v>
      </c>
      <c r="J37" s="142">
        <f t="shared" si="1"/>
        <v>1.50685625</v>
      </c>
      <c r="K37" s="139">
        <v>1.688</v>
      </c>
      <c r="L37" s="136">
        <f t="shared" si="2"/>
        <v>0</v>
      </c>
      <c r="M37" s="136"/>
      <c r="N37" s="136"/>
      <c r="O37" s="49"/>
      <c r="P37" s="49"/>
      <c r="Q37" s="49"/>
    </row>
    <row r="38" spans="1:17" ht="41.25" customHeight="1">
      <c r="A38" s="115"/>
      <c r="B38" s="116" t="s">
        <v>19</v>
      </c>
      <c r="C38" s="117">
        <f>SUM(C39:C46)</f>
        <v>7</v>
      </c>
      <c r="D38" s="117">
        <f>SUM(D39:D46)</f>
        <v>8</v>
      </c>
      <c r="E38" s="117">
        <f>SUM(E40:E46)</f>
        <v>7</v>
      </c>
      <c r="F38" s="117">
        <f>SUM(F40:F46)</f>
        <v>5</v>
      </c>
      <c r="G38" s="117">
        <f>SUM(G40:G46)</f>
        <v>6</v>
      </c>
      <c r="H38" s="117">
        <f>SUM(H40:H46)</f>
        <v>6</v>
      </c>
      <c r="I38" s="119"/>
      <c r="J38" s="119"/>
      <c r="K38" s="137"/>
      <c r="L38" s="138">
        <f>SUM(L40:L46)</f>
        <v>6.9758120124</v>
      </c>
      <c r="M38" s="84">
        <f>L38*1.005</f>
        <v>7.010691072461999</v>
      </c>
      <c r="N38" s="84">
        <f>M38*1.005</f>
        <v>7.045744527824308</v>
      </c>
      <c r="O38" s="49"/>
      <c r="P38" s="134"/>
      <c r="Q38" s="134"/>
    </row>
    <row r="39" spans="1:17" ht="29.25" customHeight="1">
      <c r="A39" s="179"/>
      <c r="B39" s="180" t="s">
        <v>181</v>
      </c>
      <c r="C39" s="181"/>
      <c r="D39" s="184">
        <v>1</v>
      </c>
      <c r="E39" s="181"/>
      <c r="F39" s="181"/>
      <c r="G39" s="181"/>
      <c r="H39" s="181"/>
      <c r="I39" s="182"/>
      <c r="J39" s="182"/>
      <c r="K39" s="183"/>
      <c r="L39" s="183"/>
      <c r="M39" s="178"/>
      <c r="N39" s="177"/>
      <c r="O39" s="49"/>
      <c r="P39" s="134"/>
      <c r="Q39" s="134"/>
    </row>
    <row r="40" spans="1:17" ht="26.25" customHeight="1">
      <c r="A40" s="121"/>
      <c r="B40" s="122" t="s">
        <v>112</v>
      </c>
      <c r="C40" s="122">
        <v>1</v>
      </c>
      <c r="D40" s="122">
        <v>1</v>
      </c>
      <c r="E40" s="122">
        <v>1</v>
      </c>
      <c r="F40" s="122">
        <v>1</v>
      </c>
      <c r="G40" s="122">
        <v>1</v>
      </c>
      <c r="H40" s="122">
        <v>2</v>
      </c>
      <c r="I40" s="148">
        <v>0.776</v>
      </c>
      <c r="J40" s="142">
        <f t="shared" si="1"/>
        <v>0.8825060000000001</v>
      </c>
      <c r="K40" s="139">
        <v>0.99</v>
      </c>
      <c r="L40" s="136">
        <f t="shared" si="2"/>
        <v>0.9949499999999999</v>
      </c>
      <c r="M40" s="86"/>
      <c r="N40" s="85"/>
      <c r="O40" s="151" t="s">
        <v>147</v>
      </c>
      <c r="P40" s="125"/>
      <c r="Q40" s="144"/>
    </row>
    <row r="41" spans="1:17" ht="21" customHeight="1">
      <c r="A41" s="121"/>
      <c r="B41" s="122" t="s">
        <v>113</v>
      </c>
      <c r="C41" s="122">
        <v>2</v>
      </c>
      <c r="D41" s="122">
        <v>2</v>
      </c>
      <c r="E41" s="122">
        <v>2</v>
      </c>
      <c r="F41" s="122">
        <v>2</v>
      </c>
      <c r="G41" s="122">
        <v>2</v>
      </c>
      <c r="H41" s="122">
        <v>1</v>
      </c>
      <c r="I41" s="148">
        <v>0.776</v>
      </c>
      <c r="J41" s="142">
        <f t="shared" si="1"/>
        <v>0.8825060000000001</v>
      </c>
      <c r="K41" s="139">
        <v>0.99</v>
      </c>
      <c r="L41" s="136">
        <f t="shared" si="2"/>
        <v>1.9898999999999998</v>
      </c>
      <c r="M41" s="86"/>
      <c r="N41" s="85"/>
      <c r="O41" s="151" t="s">
        <v>148</v>
      </c>
      <c r="P41" s="135"/>
      <c r="Q41" s="144"/>
    </row>
    <row r="42" spans="1:17" ht="21" customHeight="1">
      <c r="A42" s="121"/>
      <c r="B42" s="122" t="s">
        <v>114</v>
      </c>
      <c r="C42" s="122">
        <v>1</v>
      </c>
      <c r="D42" s="122">
        <v>1</v>
      </c>
      <c r="E42" s="122">
        <v>1</v>
      </c>
      <c r="F42" s="122">
        <v>1</v>
      </c>
      <c r="G42" s="122">
        <v>1</v>
      </c>
      <c r="H42" s="122">
        <v>1</v>
      </c>
      <c r="I42" s="148">
        <v>0.776</v>
      </c>
      <c r="J42" s="142">
        <f t="shared" si="1"/>
        <v>0.8825060000000001</v>
      </c>
      <c r="K42" s="139">
        <v>0.99</v>
      </c>
      <c r="L42" s="136">
        <f t="shared" si="2"/>
        <v>0.9949499999999999</v>
      </c>
      <c r="M42" s="86"/>
      <c r="N42" s="85"/>
      <c r="O42" s="49"/>
      <c r="P42" s="135"/>
      <c r="Q42" s="144"/>
    </row>
    <row r="43" spans="1:17" ht="25.5" customHeight="1">
      <c r="A43" s="121"/>
      <c r="B43" s="122" t="s">
        <v>115</v>
      </c>
      <c r="C43" s="122">
        <v>1</v>
      </c>
      <c r="D43" s="122">
        <v>1</v>
      </c>
      <c r="E43" s="122">
        <v>1</v>
      </c>
      <c r="F43" s="122"/>
      <c r="G43" s="122"/>
      <c r="H43" s="122">
        <v>1</v>
      </c>
      <c r="I43" s="148">
        <v>0.776</v>
      </c>
      <c r="J43" s="142">
        <f t="shared" si="1"/>
        <v>0.8825060000000001</v>
      </c>
      <c r="K43" s="139">
        <v>1.06</v>
      </c>
      <c r="L43" s="136">
        <f t="shared" si="2"/>
        <v>1.0653</v>
      </c>
      <c r="M43" s="87"/>
      <c r="N43" s="88"/>
      <c r="O43" s="151" t="s">
        <v>154</v>
      </c>
      <c r="P43" s="135"/>
      <c r="Q43" s="144"/>
    </row>
    <row r="44" spans="1:17" ht="21.75" customHeight="1">
      <c r="A44" s="121"/>
      <c r="B44" s="122" t="s">
        <v>116</v>
      </c>
      <c r="C44" s="122">
        <v>1</v>
      </c>
      <c r="D44" s="122">
        <v>1</v>
      </c>
      <c r="E44" s="122">
        <v>1</v>
      </c>
      <c r="F44" s="122">
        <v>1</v>
      </c>
      <c r="G44" s="122">
        <v>1</v>
      </c>
      <c r="H44" s="122">
        <v>1</v>
      </c>
      <c r="I44" s="148">
        <v>0.776</v>
      </c>
      <c r="J44" s="142">
        <f t="shared" si="1"/>
        <v>0.8825060000000001</v>
      </c>
      <c r="K44" s="139">
        <v>0.968</v>
      </c>
      <c r="L44" s="136">
        <f t="shared" si="2"/>
        <v>0.9728399999999998</v>
      </c>
      <c r="M44" s="87"/>
      <c r="N44" s="88"/>
      <c r="O44" s="49"/>
      <c r="P44" s="135"/>
      <c r="Q44" s="144"/>
    </row>
    <row r="45" spans="1:17" ht="19.5" customHeight="1">
      <c r="A45" s="121"/>
      <c r="B45" s="122" t="s">
        <v>117</v>
      </c>
      <c r="C45" s="126">
        <v>1</v>
      </c>
      <c r="D45" s="122">
        <v>1</v>
      </c>
      <c r="E45" s="143">
        <v>1</v>
      </c>
      <c r="F45" s="122">
        <v>0</v>
      </c>
      <c r="G45" s="122">
        <v>1</v>
      </c>
      <c r="H45" s="122"/>
      <c r="I45" s="148">
        <v>0.776</v>
      </c>
      <c r="J45" s="142">
        <f t="shared" si="1"/>
        <v>0.8825060000000001</v>
      </c>
      <c r="K45" s="139">
        <f>((I45+(I45*0.08))*1.13725)</f>
        <v>0.9531064800000001</v>
      </c>
      <c r="L45" s="136">
        <f t="shared" si="2"/>
        <v>0.9578720124</v>
      </c>
      <c r="M45" s="86"/>
      <c r="N45" s="85">
        <f>M45*1.007</f>
        <v>0</v>
      </c>
      <c r="O45" s="49"/>
      <c r="P45" s="135"/>
      <c r="Q45" s="144"/>
    </row>
    <row r="46" spans="1:17" ht="21.75" customHeight="1">
      <c r="A46" s="127"/>
      <c r="B46" s="124" t="s">
        <v>118</v>
      </c>
      <c r="C46" s="124"/>
      <c r="D46" s="124"/>
      <c r="E46" s="124"/>
      <c r="F46" s="150"/>
      <c r="G46" s="124"/>
      <c r="H46" s="124"/>
      <c r="I46" s="148">
        <v>0.824</v>
      </c>
      <c r="J46" s="142">
        <f t="shared" si="1"/>
        <v>0.937094</v>
      </c>
      <c r="K46" s="139">
        <f>((I46+(I46*0.08))*1.13725)</f>
        <v>1.01206152</v>
      </c>
      <c r="L46" s="136">
        <f t="shared" si="2"/>
        <v>0</v>
      </c>
      <c r="M46" s="86"/>
      <c r="N46" s="85">
        <f>M46*1.007</f>
        <v>0</v>
      </c>
      <c r="O46" s="49"/>
      <c r="Q46" s="144"/>
    </row>
    <row r="47" spans="1:17" ht="27" customHeight="1">
      <c r="A47" s="115"/>
      <c r="B47" s="116" t="s">
        <v>20</v>
      </c>
      <c r="C47" s="117">
        <f aca="true" t="shared" si="3" ref="C47:H47">SUM(C48:C48)</f>
        <v>1</v>
      </c>
      <c r="D47" s="117">
        <f t="shared" si="3"/>
        <v>2</v>
      </c>
      <c r="E47" s="117">
        <f t="shared" si="3"/>
        <v>2</v>
      </c>
      <c r="F47" s="117">
        <f t="shared" si="3"/>
        <v>2</v>
      </c>
      <c r="G47" s="117">
        <f t="shared" si="3"/>
        <v>2</v>
      </c>
      <c r="H47" s="117">
        <f t="shared" si="3"/>
        <v>2</v>
      </c>
      <c r="I47" s="119"/>
      <c r="J47" s="119"/>
      <c r="K47" s="137"/>
      <c r="L47" s="138">
        <f>SUM(L48:L48)</f>
        <v>1.4934299999999998</v>
      </c>
      <c r="M47" s="84">
        <f>L47*1.005</f>
        <v>1.5008971499999997</v>
      </c>
      <c r="N47" s="84">
        <f>M47*1.005</f>
        <v>1.5084016357499994</v>
      </c>
      <c r="O47" s="49"/>
      <c r="P47" s="139"/>
      <c r="Q47" s="144"/>
    </row>
    <row r="48" spans="1:17" ht="16.5" customHeight="1" thickBot="1">
      <c r="A48" s="121"/>
      <c r="B48" s="122" t="s">
        <v>119</v>
      </c>
      <c r="C48" s="122">
        <v>1</v>
      </c>
      <c r="D48" s="122">
        <v>2</v>
      </c>
      <c r="E48" s="149">
        <v>2</v>
      </c>
      <c r="F48" s="122">
        <v>2</v>
      </c>
      <c r="G48" s="122">
        <v>2</v>
      </c>
      <c r="H48" s="122">
        <v>2</v>
      </c>
      <c r="I48" s="122">
        <v>0.601</v>
      </c>
      <c r="J48" s="142">
        <f t="shared" si="1"/>
        <v>0.68348725</v>
      </c>
      <c r="K48" s="139">
        <v>0.743</v>
      </c>
      <c r="L48" s="136">
        <f t="shared" si="2"/>
        <v>1.4934299999999998</v>
      </c>
      <c r="M48" s="87"/>
      <c r="N48" s="88">
        <f>M48*1.007</f>
        <v>0</v>
      </c>
      <c r="O48" s="49"/>
      <c r="P48" s="139"/>
      <c r="Q48" s="144"/>
    </row>
    <row r="49" spans="1:17" ht="16.5" thickBot="1" thickTop="1">
      <c r="A49" s="215" t="s">
        <v>120</v>
      </c>
      <c r="B49" s="216"/>
      <c r="C49" s="128">
        <f aca="true" t="shared" si="4" ref="C49:H49">SUM(C31+C38+C47)</f>
        <v>14</v>
      </c>
      <c r="D49" s="128">
        <f t="shared" si="4"/>
        <v>13</v>
      </c>
      <c r="E49" s="128">
        <f t="shared" si="4"/>
        <v>15</v>
      </c>
      <c r="F49" s="128">
        <f t="shared" si="4"/>
        <v>14</v>
      </c>
      <c r="G49" s="128">
        <f t="shared" si="4"/>
        <v>15</v>
      </c>
      <c r="H49" s="128">
        <f t="shared" si="4"/>
        <v>14</v>
      </c>
      <c r="I49" s="129"/>
      <c r="J49" s="129"/>
      <c r="K49" s="140"/>
      <c r="L49" s="141">
        <f>SUM(L31+L38+L47)</f>
        <v>18.5101970124</v>
      </c>
      <c r="M49" s="84">
        <f>L49*1.005</f>
        <v>18.602747997461996</v>
      </c>
      <c r="N49" s="84">
        <f>M49*1.005</f>
        <v>18.695761737449306</v>
      </c>
      <c r="O49" s="49"/>
      <c r="P49" s="139"/>
      <c r="Q49" s="144"/>
    </row>
    <row r="50" spans="1:17" ht="13.5" thickTop="1">
      <c r="A50" s="90" t="s">
        <v>21</v>
      </c>
      <c r="B50" s="49"/>
      <c r="C50" s="49"/>
      <c r="D50" s="151" t="s">
        <v>151</v>
      </c>
      <c r="E50" s="49"/>
      <c r="F50" s="49"/>
      <c r="G50" s="49"/>
      <c r="H50" s="54"/>
      <c r="I50" s="49"/>
      <c r="J50" s="49"/>
      <c r="K50" s="89"/>
      <c r="L50" s="49"/>
      <c r="M50" s="49"/>
      <c r="N50" s="49"/>
      <c r="O50" s="49"/>
      <c r="P50" s="139"/>
      <c r="Q50" s="144"/>
    </row>
    <row r="51" spans="1:17" ht="12.75">
      <c r="A51" s="91" t="s">
        <v>22</v>
      </c>
      <c r="B51" s="91"/>
      <c r="C51" s="91"/>
      <c r="D51" s="91"/>
      <c r="E51" s="91"/>
      <c r="F51" s="91"/>
      <c r="G51" s="91"/>
      <c r="H51" s="91"/>
      <c r="I51" s="49"/>
      <c r="J51" s="49"/>
      <c r="K51" s="49"/>
      <c r="L51" s="49"/>
      <c r="M51" s="49"/>
      <c r="N51" s="49"/>
      <c r="O51" s="49"/>
      <c r="P51" s="132"/>
      <c r="Q51" s="144"/>
    </row>
    <row r="52" spans="1:17" ht="12.75">
      <c r="A52" s="91" t="s">
        <v>23</v>
      </c>
      <c r="B52" s="91"/>
      <c r="C52" s="91"/>
      <c r="D52" s="91"/>
      <c r="E52" s="91"/>
      <c r="F52" s="91"/>
      <c r="G52" s="91"/>
      <c r="H52" s="91"/>
      <c r="I52" s="49"/>
      <c r="J52" s="49"/>
      <c r="K52" s="49"/>
      <c r="L52" s="49"/>
      <c r="M52" s="49"/>
      <c r="N52" s="49"/>
      <c r="O52" s="49"/>
      <c r="P52" s="132"/>
      <c r="Q52" s="144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132"/>
      <c r="Q53" s="144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133"/>
      <c r="Q54" s="144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Q55" s="144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122"/>
      <c r="Q56" s="144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90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90" t="s">
        <v>175</v>
      </c>
      <c r="B59" s="90"/>
      <c r="C59" s="90"/>
      <c r="D59" s="90"/>
      <c r="E59" s="90"/>
      <c r="F59" s="90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92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90" t="s">
        <v>24</v>
      </c>
      <c r="B61" s="90" t="s">
        <v>158</v>
      </c>
      <c r="C61" s="90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95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92"/>
      <c r="B63" s="92" t="s">
        <v>25</v>
      </c>
      <c r="C63" s="93">
        <f>L49</f>
        <v>18.5101970124</v>
      </c>
      <c r="D63" s="94" t="s">
        <v>26</v>
      </c>
      <c r="E63" s="95">
        <v>5421.54</v>
      </c>
      <c r="F63" s="92" t="s">
        <v>27</v>
      </c>
      <c r="G63" s="92" t="s">
        <v>28</v>
      </c>
      <c r="H63" s="92"/>
      <c r="I63" s="49"/>
      <c r="J63" s="96"/>
      <c r="K63" s="49"/>
      <c r="L63" s="97"/>
      <c r="M63" s="97">
        <f>(C63*E63*12)</f>
        <v>1204245.2821272851</v>
      </c>
      <c r="N63" s="49"/>
      <c r="O63" s="49"/>
      <c r="P63" s="49"/>
      <c r="Q63" s="49"/>
    </row>
    <row r="64" spans="1:17" ht="12.75">
      <c r="A64" s="92"/>
      <c r="B64" s="92"/>
      <c r="C64" s="92"/>
      <c r="D64" s="92"/>
      <c r="E64" s="92"/>
      <c r="F64" s="92"/>
      <c r="G64" s="92"/>
      <c r="H64" s="92"/>
      <c r="I64" s="49"/>
      <c r="J64" s="98"/>
      <c r="K64" s="49"/>
      <c r="L64" s="97"/>
      <c r="M64" s="97"/>
      <c r="N64" s="49"/>
      <c r="O64" s="49"/>
      <c r="P64" s="49"/>
      <c r="Q64" s="49"/>
    </row>
    <row r="65" spans="1:17" ht="12.75">
      <c r="A65" s="92"/>
      <c r="B65" s="92"/>
      <c r="C65" s="92"/>
      <c r="D65" s="92"/>
      <c r="E65" s="92"/>
      <c r="F65" s="92"/>
      <c r="G65" s="92" t="s">
        <v>29</v>
      </c>
      <c r="H65" s="92"/>
      <c r="I65" s="49"/>
      <c r="J65" s="98"/>
      <c r="K65" s="49"/>
      <c r="L65" s="97"/>
      <c r="M65" s="97">
        <v>32562</v>
      </c>
      <c r="N65" s="49"/>
      <c r="O65" s="151" t="s">
        <v>155</v>
      </c>
      <c r="P65" s="49"/>
      <c r="Q65" s="49"/>
    </row>
    <row r="66" spans="1:17" ht="12.75">
      <c r="A66" s="92"/>
      <c r="B66" s="92"/>
      <c r="C66" s="92"/>
      <c r="D66" s="92"/>
      <c r="E66" s="92"/>
      <c r="F66" s="92"/>
      <c r="G66" s="92"/>
      <c r="H66" s="92"/>
      <c r="I66" s="49"/>
      <c r="J66" s="98"/>
      <c r="K66" s="49"/>
      <c r="L66" s="97"/>
      <c r="M66" s="97"/>
      <c r="N66" s="49"/>
      <c r="O66" s="49"/>
      <c r="P66" s="49"/>
      <c r="Q66" s="49"/>
    </row>
    <row r="67" spans="1:17" ht="13.5" thickBot="1">
      <c r="A67" s="99"/>
      <c r="B67" s="100"/>
      <c r="C67" s="100"/>
      <c r="D67" s="99"/>
      <c r="E67" s="92"/>
      <c r="F67" s="92"/>
      <c r="G67" s="168" t="s">
        <v>159</v>
      </c>
      <c r="H67" s="99"/>
      <c r="I67" s="57"/>
      <c r="J67" s="101"/>
      <c r="K67" s="101"/>
      <c r="L67" s="102"/>
      <c r="M67" s="97">
        <f>((M63+M65)*0.172)</f>
        <v>212730.85252589302</v>
      </c>
      <c r="N67" s="49"/>
      <c r="O67" s="49"/>
      <c r="P67" s="49"/>
      <c r="Q67" s="49"/>
    </row>
    <row r="68" spans="1:17" ht="13.5" thickTop="1">
      <c r="A68" s="99"/>
      <c r="B68" s="100"/>
      <c r="C68" s="100"/>
      <c r="D68" s="99"/>
      <c r="E68" s="92"/>
      <c r="F68" s="92"/>
      <c r="G68" s="103"/>
      <c r="H68" s="103"/>
      <c r="I68" s="49"/>
      <c r="J68" s="98"/>
      <c r="K68" s="49"/>
      <c r="L68" s="97"/>
      <c r="M68" s="97"/>
      <c r="N68" s="49"/>
      <c r="O68" s="49"/>
      <c r="P68" s="49"/>
      <c r="Q68" s="49"/>
    </row>
    <row r="69" spans="1:17" ht="12.75">
      <c r="A69" s="99"/>
      <c r="B69" s="99"/>
      <c r="C69" s="99"/>
      <c r="D69" s="99"/>
      <c r="E69" s="99"/>
      <c r="F69" s="99"/>
      <c r="G69" s="99" t="s">
        <v>31</v>
      </c>
      <c r="H69" s="99"/>
      <c r="I69" s="49"/>
      <c r="J69" s="104"/>
      <c r="K69" s="49"/>
      <c r="L69" s="97"/>
      <c r="M69" s="97">
        <f>(M63+M65+M67)</f>
        <v>1449538.134653178</v>
      </c>
      <c r="N69" s="49"/>
      <c r="O69" s="49"/>
      <c r="P69" s="49"/>
      <c r="Q69" s="49"/>
    </row>
    <row r="70" spans="1:17" ht="12.75">
      <c r="A70" s="99"/>
      <c r="B70" s="99"/>
      <c r="C70" s="99"/>
      <c r="D70" s="99"/>
      <c r="E70" s="99"/>
      <c r="F70" s="99"/>
      <c r="G70" s="145" t="s">
        <v>143</v>
      </c>
      <c r="H70" s="99"/>
      <c r="I70" s="49"/>
      <c r="J70" s="105"/>
      <c r="K70" s="49"/>
      <c r="L70" s="49"/>
      <c r="M70" s="169">
        <v>51400</v>
      </c>
      <c r="N70" s="49"/>
      <c r="O70" s="49"/>
      <c r="P70" s="49"/>
      <c r="Q70" s="49"/>
    </row>
    <row r="71" spans="1:17" ht="12.75">
      <c r="A71" s="106"/>
      <c r="B71" s="106"/>
      <c r="C71" s="106"/>
      <c r="D71" s="99"/>
      <c r="E71" s="99"/>
      <c r="F71" s="99"/>
      <c r="G71" s="99"/>
      <c r="H71" s="99"/>
      <c r="I71" s="49"/>
      <c r="J71" s="105"/>
      <c r="K71" s="49"/>
      <c r="L71" s="49"/>
      <c r="M71" s="147">
        <f>SUM(M69:M70)</f>
        <v>1500938.134653178</v>
      </c>
      <c r="N71" s="49"/>
      <c r="O71" s="49"/>
      <c r="P71" s="49"/>
      <c r="Q71" s="49"/>
    </row>
    <row r="72" spans="1:17" ht="12.75">
      <c r="A72" s="107" t="s">
        <v>32</v>
      </c>
      <c r="B72" s="90" t="s">
        <v>161</v>
      </c>
      <c r="C72" s="90"/>
      <c r="D72" s="49"/>
      <c r="E72" s="49"/>
      <c r="F72" s="49"/>
      <c r="G72" s="49"/>
      <c r="H72" s="49"/>
      <c r="I72" s="49"/>
      <c r="J72" s="105"/>
      <c r="K72" s="49"/>
      <c r="L72" s="97"/>
      <c r="M72" s="49"/>
      <c r="N72" s="49"/>
      <c r="O72" s="49"/>
      <c r="P72" s="49"/>
      <c r="Q72" s="49"/>
    </row>
    <row r="73" spans="1:17" ht="12.75">
      <c r="A73" s="49"/>
      <c r="B73" s="49"/>
      <c r="C73" s="49"/>
      <c r="D73" s="49"/>
      <c r="E73" s="49"/>
      <c r="F73" s="49"/>
      <c r="G73" s="49"/>
      <c r="H73" s="49"/>
      <c r="I73" s="49"/>
      <c r="J73" s="105"/>
      <c r="K73" s="49"/>
      <c r="L73" s="49"/>
      <c r="M73" s="49"/>
      <c r="N73" s="49"/>
      <c r="O73" s="49"/>
      <c r="P73" s="49"/>
      <c r="Q73" s="49"/>
    </row>
    <row r="74" spans="1:17" ht="38.25">
      <c r="A74" s="92"/>
      <c r="B74" s="108" t="s">
        <v>33</v>
      </c>
      <c r="C74" s="109">
        <f>M49</f>
        <v>18.602747997461996</v>
      </c>
      <c r="D74" s="94" t="s">
        <v>26</v>
      </c>
      <c r="E74" s="95">
        <v>5421.54</v>
      </c>
      <c r="F74" s="92" t="s">
        <v>27</v>
      </c>
      <c r="G74" s="92" t="s">
        <v>28</v>
      </c>
      <c r="H74" s="92"/>
      <c r="I74" s="49"/>
      <c r="J74" s="96"/>
      <c r="K74" s="49"/>
      <c r="L74" s="97"/>
      <c r="M74" s="97">
        <f>(C74*E74*12)</f>
        <v>1210266.5085379214</v>
      </c>
      <c r="N74" s="49"/>
      <c r="O74" s="49"/>
      <c r="P74" s="49"/>
      <c r="Q74" s="49"/>
    </row>
    <row r="75" spans="1:17" ht="12.75">
      <c r="A75" s="92"/>
      <c r="B75" s="92"/>
      <c r="C75" s="92"/>
      <c r="D75" s="92"/>
      <c r="E75" s="92"/>
      <c r="F75" s="92"/>
      <c r="G75" s="92"/>
      <c r="H75" s="92"/>
      <c r="I75" s="49"/>
      <c r="J75" s="98"/>
      <c r="K75" s="49"/>
      <c r="L75" s="97"/>
      <c r="M75" s="49"/>
      <c r="N75" s="49"/>
      <c r="O75" s="49"/>
      <c r="P75" s="49"/>
      <c r="Q75" s="49"/>
    </row>
    <row r="76" spans="1:17" ht="12.75">
      <c r="A76" s="92"/>
      <c r="B76" s="92"/>
      <c r="C76" s="92"/>
      <c r="D76" s="92"/>
      <c r="E76" s="92"/>
      <c r="F76" s="92"/>
      <c r="G76" s="92" t="s">
        <v>29</v>
      </c>
      <c r="H76" s="92"/>
      <c r="I76" s="49"/>
      <c r="J76" s="98"/>
      <c r="K76" s="49"/>
      <c r="L76" s="97"/>
      <c r="M76" s="97">
        <f>(M65*1.005)</f>
        <v>32724.809999999998</v>
      </c>
      <c r="N76" s="49"/>
      <c r="O76" s="49"/>
      <c r="P76" s="49"/>
      <c r="Q76" s="49"/>
    </row>
    <row r="77" spans="1:17" ht="12.75">
      <c r="A77" s="92"/>
      <c r="B77" s="92"/>
      <c r="C77" s="92"/>
      <c r="D77" s="92"/>
      <c r="E77" s="92"/>
      <c r="F77" s="92"/>
      <c r="G77" s="92"/>
      <c r="H77" s="92"/>
      <c r="I77" s="49"/>
      <c r="J77" s="98"/>
      <c r="K77" s="49"/>
      <c r="L77" s="97"/>
      <c r="M77" s="49"/>
      <c r="N77" s="49"/>
      <c r="O77" s="49"/>
      <c r="P77" s="49"/>
      <c r="Q77" s="49"/>
    </row>
    <row r="78" spans="1:17" ht="13.5" thickBot="1">
      <c r="A78" s="99"/>
      <c r="B78" s="100"/>
      <c r="C78" s="100"/>
      <c r="D78" s="99"/>
      <c r="E78" s="92"/>
      <c r="F78" s="92"/>
      <c r="G78" s="92" t="s">
        <v>30</v>
      </c>
      <c r="H78" s="99"/>
      <c r="I78" s="57"/>
      <c r="J78" s="101"/>
      <c r="K78" s="101"/>
      <c r="L78" s="102"/>
      <c r="M78" s="97">
        <f>((M74+M76)*0.172)</f>
        <v>213794.50678852247</v>
      </c>
      <c r="N78" s="49"/>
      <c r="O78" s="49"/>
      <c r="P78" s="49"/>
      <c r="Q78" s="49"/>
    </row>
    <row r="79" spans="1:17" ht="13.5" thickTop="1">
      <c r="A79" s="99"/>
      <c r="B79" s="100"/>
      <c r="C79" s="100"/>
      <c r="D79" s="99"/>
      <c r="E79" s="92"/>
      <c r="F79" s="92"/>
      <c r="G79" s="103"/>
      <c r="H79" s="103"/>
      <c r="I79" s="49"/>
      <c r="J79" s="98"/>
      <c r="K79" s="49"/>
      <c r="L79" s="97"/>
      <c r="M79" s="49"/>
      <c r="N79" s="49"/>
      <c r="O79" s="49"/>
      <c r="P79" s="49"/>
      <c r="Q79" s="49"/>
    </row>
    <row r="80" spans="1:17" ht="12.75">
      <c r="A80" s="99"/>
      <c r="B80" s="99"/>
      <c r="C80" s="99"/>
      <c r="D80" s="99"/>
      <c r="E80" s="99"/>
      <c r="F80" s="99"/>
      <c r="G80" s="99" t="s">
        <v>31</v>
      </c>
      <c r="H80" s="99"/>
      <c r="I80" s="49"/>
      <c r="J80" s="104"/>
      <c r="K80" s="49"/>
      <c r="L80" s="97"/>
      <c r="M80" s="97">
        <f>(M74+M76+M78)</f>
        <v>1456785.8253264439</v>
      </c>
      <c r="N80" s="49"/>
      <c r="O80" s="49"/>
      <c r="P80" s="49"/>
      <c r="Q80" s="49"/>
    </row>
    <row r="81" spans="1:17" ht="12.75">
      <c r="A81" s="99"/>
      <c r="B81" s="99"/>
      <c r="C81" s="99"/>
      <c r="D81" s="99"/>
      <c r="E81" s="99"/>
      <c r="F81" s="99"/>
      <c r="G81" s="145" t="s">
        <v>143</v>
      </c>
      <c r="H81" s="99"/>
      <c r="I81" s="49"/>
      <c r="J81" s="105"/>
      <c r="K81" s="49"/>
      <c r="L81" s="97"/>
      <c r="M81" s="169">
        <v>59300</v>
      </c>
      <c r="N81" s="49"/>
      <c r="O81" s="49"/>
      <c r="P81" s="49"/>
      <c r="Q81" s="49"/>
    </row>
    <row r="82" spans="1:17" ht="12.75">
      <c r="A82" s="54"/>
      <c r="B82" s="54"/>
      <c r="C82" s="54"/>
      <c r="D82" s="54"/>
      <c r="E82" s="54"/>
      <c r="F82" s="54"/>
      <c r="G82" s="54"/>
      <c r="H82" s="54"/>
      <c r="I82" s="49"/>
      <c r="J82" s="105"/>
      <c r="K82" s="49"/>
      <c r="L82" s="97"/>
      <c r="M82" s="147">
        <f>SUM(M80:M81)</f>
        <v>1516085.8253264439</v>
      </c>
      <c r="N82" s="49"/>
      <c r="O82" s="49"/>
      <c r="P82" s="49"/>
      <c r="Q82" s="49"/>
    </row>
    <row r="83" spans="1:17" ht="12.75">
      <c r="A83" s="90" t="s">
        <v>34</v>
      </c>
      <c r="B83" s="90" t="s">
        <v>173</v>
      </c>
      <c r="C83" s="90"/>
      <c r="D83" s="49"/>
      <c r="E83" s="49"/>
      <c r="F83" s="49"/>
      <c r="G83" s="49"/>
      <c r="H83" s="49"/>
      <c r="I83" s="49"/>
      <c r="J83" s="105"/>
      <c r="K83" s="49"/>
      <c r="L83" s="97"/>
      <c r="M83" s="49"/>
      <c r="N83" s="49"/>
      <c r="O83" s="49"/>
      <c r="P83" s="49"/>
      <c r="Q83" s="49"/>
    </row>
    <row r="84" spans="1:17" ht="12.75">
      <c r="A84" s="49"/>
      <c r="B84" s="49"/>
      <c r="C84" s="49"/>
      <c r="D84" s="49"/>
      <c r="E84" s="49"/>
      <c r="F84" s="49"/>
      <c r="G84" s="49"/>
      <c r="H84" s="49"/>
      <c r="I84" s="49"/>
      <c r="J84" s="105"/>
      <c r="K84" s="49"/>
      <c r="L84" s="97"/>
      <c r="M84" s="49"/>
      <c r="N84" s="49"/>
      <c r="O84" s="49"/>
      <c r="P84" s="49"/>
      <c r="Q84" s="49"/>
    </row>
    <row r="85" spans="1:17" ht="38.25">
      <c r="A85" s="92"/>
      <c r="B85" s="108" t="s">
        <v>35</v>
      </c>
      <c r="C85" s="109">
        <f>N49</f>
        <v>18.695761737449306</v>
      </c>
      <c r="D85" s="94" t="s">
        <v>26</v>
      </c>
      <c r="E85" s="95">
        <v>5421.54</v>
      </c>
      <c r="F85" s="92" t="s">
        <v>27</v>
      </c>
      <c r="G85" s="92" t="s">
        <v>28</v>
      </c>
      <c r="H85" s="92"/>
      <c r="I85" s="49"/>
      <c r="J85" s="96"/>
      <c r="K85" s="49"/>
      <c r="L85" s="97"/>
      <c r="M85" s="97">
        <f>(C85*E85*12)</f>
        <v>1216317.8410806109</v>
      </c>
      <c r="N85" s="49"/>
      <c r="O85" s="49"/>
      <c r="P85" s="49"/>
      <c r="Q85" s="49"/>
    </row>
    <row r="86" spans="1:17" ht="12.75">
      <c r="A86" s="92"/>
      <c r="B86" s="92"/>
      <c r="C86" s="92"/>
      <c r="D86" s="92"/>
      <c r="E86" s="92"/>
      <c r="F86" s="92"/>
      <c r="G86" s="92"/>
      <c r="H86" s="92"/>
      <c r="I86" s="49"/>
      <c r="J86" s="98"/>
      <c r="K86" s="49"/>
      <c r="L86" s="97"/>
      <c r="M86" s="49"/>
      <c r="N86" s="49"/>
      <c r="O86" s="49"/>
      <c r="P86" s="49"/>
      <c r="Q86" s="49"/>
    </row>
    <row r="87" spans="1:17" ht="12.75">
      <c r="A87" s="92"/>
      <c r="B87" s="92"/>
      <c r="C87" s="92"/>
      <c r="D87" s="92"/>
      <c r="E87" s="92"/>
      <c r="F87" s="92"/>
      <c r="G87" s="92" t="s">
        <v>29</v>
      </c>
      <c r="H87" s="92"/>
      <c r="I87" s="49"/>
      <c r="J87" s="98"/>
      <c r="K87" s="49"/>
      <c r="L87" s="97"/>
      <c r="M87" s="97">
        <f>(M76*1.005)</f>
        <v>32888.434049999996</v>
      </c>
      <c r="N87" s="49"/>
      <c r="O87" s="49"/>
      <c r="P87" s="49"/>
      <c r="Q87" s="49"/>
    </row>
    <row r="88" spans="1:17" ht="12.75">
      <c r="A88" s="92"/>
      <c r="B88" s="92"/>
      <c r="C88" s="92"/>
      <c r="D88" s="92"/>
      <c r="E88" s="92"/>
      <c r="F88" s="92"/>
      <c r="G88" s="92"/>
      <c r="H88" s="92"/>
      <c r="I88" s="49"/>
      <c r="J88" s="98"/>
      <c r="K88" s="49"/>
      <c r="L88" s="97"/>
      <c r="M88" s="49"/>
      <c r="N88" s="49"/>
      <c r="O88" s="49"/>
      <c r="P88" s="49"/>
      <c r="Q88" s="49"/>
    </row>
    <row r="89" spans="1:17" ht="13.5" thickBot="1">
      <c r="A89" s="99"/>
      <c r="B89" s="100"/>
      <c r="C89" s="100"/>
      <c r="D89" s="99"/>
      <c r="E89" s="92"/>
      <c r="F89" s="92"/>
      <c r="G89" s="92" t="s">
        <v>30</v>
      </c>
      <c r="H89" s="99"/>
      <c r="I89" s="57"/>
      <c r="J89" s="101"/>
      <c r="K89" s="101"/>
      <c r="L89" s="102"/>
      <c r="M89" s="97">
        <f>((M85+M87)*0.172)</f>
        <v>214863.47932246505</v>
      </c>
      <c r="N89" s="49"/>
      <c r="O89" s="49"/>
      <c r="P89" s="49"/>
      <c r="Q89" s="49"/>
    </row>
    <row r="90" spans="1:17" ht="13.5" thickTop="1">
      <c r="A90" s="99"/>
      <c r="B90" s="100"/>
      <c r="C90" s="100"/>
      <c r="D90" s="99"/>
      <c r="E90" s="92"/>
      <c r="F90" s="92"/>
      <c r="G90" s="103"/>
      <c r="H90" s="103"/>
      <c r="I90" s="49"/>
      <c r="J90" s="98"/>
      <c r="K90" s="49"/>
      <c r="L90" s="97"/>
      <c r="M90" s="49"/>
      <c r="N90" s="49"/>
      <c r="O90" s="49"/>
      <c r="P90" s="49"/>
      <c r="Q90" s="49"/>
    </row>
    <row r="91" spans="1:17" ht="12.75">
      <c r="A91" s="99"/>
      <c r="B91" s="99"/>
      <c r="C91" s="99"/>
      <c r="D91" s="99"/>
      <c r="E91" s="99"/>
      <c r="F91" s="99"/>
      <c r="G91" s="99" t="s">
        <v>31</v>
      </c>
      <c r="H91" s="99"/>
      <c r="I91" s="49"/>
      <c r="J91" s="104"/>
      <c r="K91" s="49"/>
      <c r="L91" s="97"/>
      <c r="M91" s="97">
        <f>(M85+M87+M89)</f>
        <v>1464069.754453076</v>
      </c>
      <c r="N91" s="49"/>
      <c r="O91" s="49"/>
      <c r="P91" s="49"/>
      <c r="Q91" s="49"/>
    </row>
    <row r="92" spans="1:17" ht="12.75">
      <c r="A92" s="99"/>
      <c r="B92" s="99"/>
      <c r="C92" s="99"/>
      <c r="D92" s="99"/>
      <c r="E92" s="99"/>
      <c r="F92" s="99"/>
      <c r="G92" s="145" t="s">
        <v>143</v>
      </c>
      <c r="H92" s="99"/>
      <c r="I92" s="49"/>
      <c r="J92" s="49"/>
      <c r="K92" s="49"/>
      <c r="L92" s="97"/>
      <c r="M92" s="169">
        <v>50343</v>
      </c>
      <c r="N92" s="49"/>
      <c r="O92" s="49"/>
      <c r="P92" s="49"/>
      <c r="Q92" s="49"/>
    </row>
    <row r="93" spans="1:17" ht="12.75">
      <c r="A93" s="99"/>
      <c r="B93" s="99"/>
      <c r="C93" s="99"/>
      <c r="D93" s="99"/>
      <c r="E93" s="99"/>
      <c r="F93" s="99"/>
      <c r="G93" s="99"/>
      <c r="H93" s="99"/>
      <c r="I93" s="49"/>
      <c r="J93" s="49"/>
      <c r="K93" s="49"/>
      <c r="L93" s="97"/>
      <c r="M93" s="147">
        <f>SUM(M91:M92)</f>
        <v>1514412.754453076</v>
      </c>
      <c r="N93" s="49"/>
      <c r="O93" s="49"/>
      <c r="P93" s="49"/>
      <c r="Q93" s="49"/>
    </row>
    <row r="94" spans="1:17" ht="12.75">
      <c r="A94" s="54"/>
      <c r="B94" s="54"/>
      <c r="C94" s="54"/>
      <c r="D94" s="54"/>
      <c r="E94" s="54"/>
      <c r="F94" s="54"/>
      <c r="G94" s="54"/>
      <c r="H94" s="54"/>
      <c r="I94" s="49"/>
      <c r="J94" s="49"/>
      <c r="K94" s="49"/>
      <c r="L94" s="97"/>
      <c r="M94" s="49"/>
      <c r="N94" s="49"/>
      <c r="O94" s="49"/>
      <c r="P94" s="49"/>
      <c r="Q94" s="49"/>
    </row>
    <row r="95" spans="1:17" ht="12.75">
      <c r="A95" s="110" t="s">
        <v>101</v>
      </c>
      <c r="B95" s="54" t="s">
        <v>102</v>
      </c>
      <c r="C95" s="54"/>
      <c r="D95" s="54"/>
      <c r="E95" s="54"/>
      <c r="F95" s="54"/>
      <c r="G95" s="54"/>
      <c r="H95" s="54"/>
      <c r="I95" s="49"/>
      <c r="J95" s="49"/>
      <c r="K95" s="49"/>
      <c r="L95" s="97"/>
      <c r="M95" s="49"/>
      <c r="N95" s="49"/>
      <c r="O95" s="49"/>
      <c r="P95" s="49"/>
      <c r="Q95" s="49"/>
    </row>
    <row r="96" spans="1:17" ht="12.75">
      <c r="A96" s="110" t="s">
        <v>103</v>
      </c>
      <c r="B96" s="111" t="s">
        <v>104</v>
      </c>
      <c r="C96" s="111"/>
      <c r="D96" s="54"/>
      <c r="E96" s="54"/>
      <c r="F96" s="54"/>
      <c r="G96" s="54"/>
      <c r="H96" s="54"/>
      <c r="I96" s="49"/>
      <c r="J96" s="49"/>
      <c r="K96" s="49"/>
      <c r="L96" s="97"/>
      <c r="M96" s="49"/>
      <c r="N96" s="49"/>
      <c r="O96" s="49"/>
      <c r="P96" s="49"/>
      <c r="Q96" s="49"/>
    </row>
    <row r="97" spans="1:17" ht="12.75">
      <c r="A97" s="94"/>
      <c r="B97" s="112"/>
      <c r="C97" s="49"/>
      <c r="D97" s="49"/>
      <c r="E97" s="49"/>
      <c r="F97" s="49"/>
      <c r="G97" s="49"/>
      <c r="H97" s="90"/>
      <c r="I97" s="49"/>
      <c r="J97" s="49"/>
      <c r="K97" s="49"/>
      <c r="L97" s="97"/>
      <c r="M97" s="49"/>
      <c r="N97" s="49"/>
      <c r="O97" s="49"/>
      <c r="P97" s="49"/>
      <c r="Q97" s="49"/>
    </row>
    <row r="98" spans="1:17" ht="12.75">
      <c r="A98" s="49"/>
      <c r="B98" s="49"/>
      <c r="C98" s="49"/>
      <c r="D98" s="49"/>
      <c r="E98" s="49"/>
      <c r="F98" s="49"/>
      <c r="G98" s="49"/>
      <c r="H98" s="90"/>
      <c r="I98" s="49"/>
      <c r="J98" s="49"/>
      <c r="K98" s="49"/>
      <c r="L98" s="97"/>
      <c r="M98" s="49"/>
      <c r="N98" s="49"/>
      <c r="O98" s="49"/>
      <c r="P98" s="49"/>
      <c r="Q98" s="49"/>
    </row>
    <row r="99" spans="1:17" ht="12.75">
      <c r="A99" s="49"/>
      <c r="B99" s="49"/>
      <c r="C99" s="49"/>
      <c r="D99" s="49"/>
      <c r="E99" s="49"/>
      <c r="F99" s="49"/>
      <c r="G99" s="49"/>
      <c r="H99" s="90"/>
      <c r="I99" s="49"/>
      <c r="J99" s="49"/>
      <c r="K99" s="49"/>
      <c r="L99" s="97"/>
      <c r="M99" s="49"/>
      <c r="N99" s="49"/>
      <c r="O99" s="49"/>
      <c r="P99" s="49"/>
      <c r="Q99" s="49"/>
    </row>
    <row r="100" spans="1:17" ht="12.75">
      <c r="A100" s="49"/>
      <c r="B100" s="49"/>
      <c r="C100" s="49"/>
      <c r="D100" s="49"/>
      <c r="E100" s="49"/>
      <c r="F100" s="49"/>
      <c r="G100" s="49"/>
      <c r="H100" s="92"/>
      <c r="I100" s="92"/>
      <c r="J100" s="92"/>
      <c r="K100" s="92"/>
      <c r="L100" s="113"/>
      <c r="M100" s="92"/>
      <c r="N100" s="49"/>
      <c r="O100" s="49"/>
      <c r="P100" s="49"/>
      <c r="Q100" s="49"/>
    </row>
    <row r="101" spans="1:17" ht="12.75">
      <c r="A101" s="49"/>
      <c r="B101" s="49"/>
      <c r="C101" s="49"/>
      <c r="D101" s="49"/>
      <c r="E101" s="49"/>
      <c r="F101" s="92"/>
      <c r="G101" s="49"/>
      <c r="H101" s="92"/>
      <c r="I101" s="213" t="s">
        <v>105</v>
      </c>
      <c r="J101" s="213"/>
      <c r="K101" s="92"/>
      <c r="L101" s="113"/>
      <c r="M101" s="92"/>
      <c r="N101" s="49"/>
      <c r="O101" s="49"/>
      <c r="P101" s="49"/>
      <c r="Q101" s="49"/>
    </row>
    <row r="102" spans="1:17" ht="12.75">
      <c r="A102" s="49"/>
      <c r="B102" s="49"/>
      <c r="C102" s="49"/>
      <c r="D102" s="49"/>
      <c r="E102" s="49"/>
      <c r="F102" s="99"/>
      <c r="G102" s="49"/>
      <c r="H102" s="99"/>
      <c r="I102" s="213"/>
      <c r="J102" s="213"/>
      <c r="K102" s="92"/>
      <c r="L102" s="114"/>
      <c r="M102" s="99"/>
      <c r="N102" s="49"/>
      <c r="O102" s="49"/>
      <c r="P102" s="49"/>
      <c r="Q102" s="49"/>
    </row>
    <row r="103" spans="1:17" ht="12.75">
      <c r="A103" s="49"/>
      <c r="B103" s="49"/>
      <c r="C103" s="49"/>
      <c r="D103" s="49"/>
      <c r="E103" s="49"/>
      <c r="F103" s="99"/>
      <c r="G103" s="49"/>
      <c r="H103" s="99"/>
      <c r="I103" s="214"/>
      <c r="J103" s="214"/>
      <c r="K103" s="92"/>
      <c r="L103" s="114"/>
      <c r="M103" s="99"/>
      <c r="N103" s="49"/>
      <c r="O103" s="49"/>
      <c r="P103" s="49"/>
      <c r="Q103" s="49"/>
    </row>
    <row r="104" spans="1:17" ht="12.75">
      <c r="A104" s="49"/>
      <c r="B104" s="49"/>
      <c r="C104" s="49"/>
      <c r="D104" s="49"/>
      <c r="E104" s="49"/>
      <c r="F104" s="99"/>
      <c r="G104" s="49"/>
      <c r="H104" s="99"/>
      <c r="I104" s="196" t="s">
        <v>106</v>
      </c>
      <c r="J104" s="196"/>
      <c r="K104" s="99"/>
      <c r="L104" s="114"/>
      <c r="M104" s="99"/>
      <c r="N104" s="49"/>
      <c r="O104" s="49"/>
      <c r="P104" s="49"/>
      <c r="Q104" s="49"/>
    </row>
    <row r="105" spans="1:17" ht="12.75">
      <c r="A105" s="49"/>
      <c r="B105" s="49"/>
      <c r="C105" s="49"/>
      <c r="D105" s="49"/>
      <c r="E105" s="49"/>
      <c r="F105" s="49"/>
      <c r="G105" s="49"/>
      <c r="H105" s="99"/>
      <c r="I105" s="99"/>
      <c r="J105" s="99"/>
      <c r="K105" s="99"/>
      <c r="L105" s="99"/>
      <c r="M105" s="99"/>
      <c r="N105" s="49"/>
      <c r="O105" s="49"/>
      <c r="P105" s="49"/>
      <c r="Q105" s="49"/>
    </row>
    <row r="106" spans="1:17" ht="12.75">
      <c r="A106" s="49"/>
      <c r="B106" s="49"/>
      <c r="C106" s="49"/>
      <c r="D106" s="49"/>
      <c r="E106" s="49"/>
      <c r="F106" s="49"/>
      <c r="G106" s="49"/>
      <c r="H106" s="106"/>
      <c r="I106" s="99"/>
      <c r="J106" s="99"/>
      <c r="K106" s="99"/>
      <c r="L106" s="99"/>
      <c r="M106" s="99"/>
      <c r="N106" s="49"/>
      <c r="O106" s="49"/>
      <c r="P106" s="49"/>
      <c r="Q106" s="49"/>
    </row>
    <row r="107" spans="1:17" ht="12.75">
      <c r="A107" s="49"/>
      <c r="B107" s="49"/>
      <c r="C107" s="49"/>
      <c r="D107" s="49"/>
      <c r="E107" s="49"/>
      <c r="F107" s="49"/>
      <c r="G107" s="49"/>
      <c r="H107" s="107"/>
      <c r="I107" s="49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49"/>
      <c r="B109" s="49"/>
      <c r="C109" s="49"/>
      <c r="D109" s="49"/>
      <c r="E109" s="49"/>
      <c r="F109" s="49"/>
      <c r="G109" s="49"/>
      <c r="H109" s="92"/>
      <c r="I109" s="94"/>
      <c r="J109" s="92"/>
      <c r="K109" s="92"/>
      <c r="L109" s="92"/>
      <c r="M109" s="92"/>
      <c r="N109" s="49"/>
      <c r="O109" s="49"/>
      <c r="P109" s="49"/>
      <c r="Q109" s="49"/>
    </row>
    <row r="110" spans="1:17" ht="12.75">
      <c r="A110" s="49"/>
      <c r="B110" s="49"/>
      <c r="C110" s="49"/>
      <c r="D110" s="49"/>
      <c r="E110" s="49"/>
      <c r="F110" s="49"/>
      <c r="G110" s="49"/>
      <c r="H110" s="92"/>
      <c r="I110" s="92"/>
      <c r="J110" s="92"/>
      <c r="K110" s="92"/>
      <c r="L110" s="92"/>
      <c r="M110" s="92"/>
      <c r="N110" s="49"/>
      <c r="O110" s="49"/>
      <c r="P110" s="49"/>
      <c r="Q110" s="49"/>
    </row>
    <row r="111" spans="1:17" ht="12.75">
      <c r="A111" s="49"/>
      <c r="B111" s="49"/>
      <c r="C111" s="49"/>
      <c r="D111" s="49"/>
      <c r="E111" s="49"/>
      <c r="F111" s="49"/>
      <c r="G111" s="49"/>
      <c r="H111" s="92"/>
      <c r="I111" s="92"/>
      <c r="J111" s="92"/>
      <c r="K111" s="92"/>
      <c r="L111" s="92"/>
      <c r="M111" s="92"/>
      <c r="N111" s="49"/>
      <c r="O111" s="49"/>
      <c r="P111" s="49"/>
      <c r="Q111" s="49"/>
    </row>
  </sheetData>
  <sheetProtection/>
  <mergeCells count="20">
    <mergeCell ref="I103:J103"/>
    <mergeCell ref="I104:J104"/>
    <mergeCell ref="I14:K14"/>
    <mergeCell ref="M14:M18"/>
    <mergeCell ref="N14:N18"/>
    <mergeCell ref="E15:G15"/>
    <mergeCell ref="A49:B49"/>
    <mergeCell ref="I101:J102"/>
    <mergeCell ref="B10:C10"/>
    <mergeCell ref="A14:A17"/>
    <mergeCell ref="B14:B17"/>
    <mergeCell ref="C14:C18"/>
    <mergeCell ref="D14:D18"/>
    <mergeCell ref="E14:G14"/>
    <mergeCell ref="A1:L1"/>
    <mergeCell ref="B2:L2"/>
    <mergeCell ref="B4:C4"/>
    <mergeCell ref="B7:L7"/>
    <mergeCell ref="B8:L8"/>
    <mergeCell ref="B9:C9"/>
  </mergeCells>
  <hyperlinks>
    <hyperlink ref="B10" r:id="rId1" display="ucenicki-dom-kutina@sk.htnet.h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Ana</cp:lastModifiedBy>
  <cp:lastPrinted>2018-12-28T08:56:13Z</cp:lastPrinted>
  <dcterms:created xsi:type="dcterms:W3CDTF">2005-08-25T08:00:13Z</dcterms:created>
  <dcterms:modified xsi:type="dcterms:W3CDTF">2018-12-28T08:56:19Z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