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4525" iterate="1" iterateCount="1"/>
</workbook>
</file>

<file path=xl/calcChain.xml><?xml version="1.0" encoding="utf-8"?>
<calcChain xmlns="http://schemas.openxmlformats.org/spreadsheetml/2006/main">
  <c r="D66" i="1" l="1"/>
  <c r="K61" i="1"/>
  <c r="K66" i="1" s="1"/>
  <c r="J61" i="1"/>
  <c r="G61" i="1"/>
  <c r="F61" i="1"/>
  <c r="F66" i="1" s="1"/>
  <c r="D61" i="1"/>
  <c r="C61" i="1"/>
  <c r="G60" i="1"/>
  <c r="D59" i="1"/>
  <c r="C59" i="1"/>
  <c r="G59" i="1" s="1"/>
  <c r="G58" i="1"/>
  <c r="G57" i="1"/>
  <c r="E56" i="1"/>
  <c r="G56" i="1" s="1"/>
  <c r="E55" i="1"/>
  <c r="C55" i="1"/>
  <c r="G55" i="1" s="1"/>
  <c r="E54" i="1"/>
  <c r="G52" i="1"/>
  <c r="G51" i="1"/>
  <c r="G50" i="1"/>
  <c r="G49" i="1"/>
  <c r="G48" i="1"/>
  <c r="G47" i="1"/>
  <c r="G46" i="1"/>
  <c r="G43" i="1" s="1"/>
  <c r="G45" i="1"/>
  <c r="G44" i="1"/>
  <c r="K43" i="1"/>
  <c r="J43" i="1"/>
  <c r="I43" i="1"/>
  <c r="H43" i="1"/>
  <c r="F43" i="1"/>
  <c r="E43" i="1"/>
  <c r="D43" i="1"/>
  <c r="C43" i="1"/>
  <c r="G41" i="1"/>
  <c r="G40" i="1"/>
  <c r="G39" i="1"/>
  <c r="G38" i="1"/>
  <c r="G37" i="1"/>
  <c r="G36" i="1" s="1"/>
  <c r="K36" i="1"/>
  <c r="J36" i="1"/>
  <c r="E36" i="1"/>
  <c r="E31" i="1" s="1"/>
  <c r="E66" i="1" s="1"/>
  <c r="D36" i="1"/>
  <c r="C36" i="1"/>
  <c r="G35" i="1"/>
  <c r="G34" i="1"/>
  <c r="G33" i="1"/>
  <c r="K32" i="1"/>
  <c r="J32" i="1"/>
  <c r="J31" i="1" s="1"/>
  <c r="G32" i="1"/>
  <c r="E32" i="1"/>
  <c r="D32" i="1"/>
  <c r="C32" i="1"/>
  <c r="K31" i="1"/>
  <c r="I31" i="1"/>
  <c r="H31" i="1"/>
  <c r="D31" i="1"/>
  <c r="M27" i="1"/>
  <c r="L27" i="1"/>
  <c r="M26" i="1"/>
  <c r="M30" i="1" s="1"/>
  <c r="L26" i="1"/>
  <c r="L30" i="1" s="1"/>
  <c r="E26" i="1"/>
  <c r="C26" i="1"/>
  <c r="C30" i="1" s="1"/>
  <c r="D10" i="1"/>
  <c r="C10" i="1"/>
  <c r="B10" i="1"/>
  <c r="J66" i="1" l="1"/>
  <c r="G31" i="1"/>
  <c r="G66" i="1" s="1"/>
  <c r="M29" i="1"/>
  <c r="M25" i="1" s="1"/>
  <c r="C29" i="1"/>
  <c r="E30" i="1"/>
  <c r="L29" i="1"/>
  <c r="L25" i="1" s="1"/>
  <c r="C54" i="1"/>
  <c r="C31" i="1" s="1"/>
  <c r="M66" i="1" l="1"/>
  <c r="D13" i="1"/>
  <c r="D19" i="1" s="1"/>
  <c r="L66" i="1"/>
  <c r="C13" i="1"/>
  <c r="C19" i="1" s="1"/>
  <c r="C25" i="1"/>
  <c r="E29" i="1"/>
  <c r="E25" i="1" s="1"/>
  <c r="B13" i="1" l="1"/>
  <c r="B19" i="1" s="1"/>
  <c r="C65" i="1" s="1"/>
  <c r="C66" i="1"/>
</calcChain>
</file>

<file path=xl/sharedStrings.xml><?xml version="1.0" encoding="utf-8"?>
<sst xmlns="http://schemas.openxmlformats.org/spreadsheetml/2006/main" count="89" uniqueCount="84">
  <si>
    <t>Šifra u MZOŠ:</t>
  </si>
  <si>
    <t>03-043-503</t>
  </si>
  <si>
    <t>FINANCIJSKI PLAN-PLAN RASHODA I IZDATAKA</t>
  </si>
  <si>
    <t>NAZIV:</t>
  </si>
  <si>
    <t>UČENIČKI DOM-KUTINA</t>
  </si>
  <si>
    <t>SJEDIŠTE:</t>
  </si>
  <si>
    <t>KUTINA, CRKVENA 26</t>
  </si>
  <si>
    <t>RAZDJEL:</t>
  </si>
  <si>
    <t>80    MINISTARSTVO ZNANOSTI, OBRAZOVANJA I ŠPORTA</t>
  </si>
  <si>
    <t>GLAVA:</t>
  </si>
  <si>
    <t xml:space="preserve"> 20     SREDNJOŠKOLSKO OBRAZOVANJE </t>
  </si>
  <si>
    <t>PLAN:  PRIHODI I PRIMICI</t>
  </si>
  <si>
    <t>Plan 2016.</t>
  </si>
  <si>
    <t>Procjena 2017.</t>
  </si>
  <si>
    <t>Procjena 2018.</t>
  </si>
  <si>
    <t>Opći prihodi i primici</t>
  </si>
  <si>
    <t>Župan. ili grad. prorač</t>
  </si>
  <si>
    <t>Državni proračun- za učenike</t>
  </si>
  <si>
    <t>Državni proračun -  plaće</t>
  </si>
  <si>
    <t>HZZ javni radovi</t>
  </si>
  <si>
    <t>Vlastiti prihodi</t>
  </si>
  <si>
    <t>Prihodi za posebne namjene</t>
  </si>
  <si>
    <t>Prihodi od nefinancijske imovine i nadoknade štete s osnova osiguranja</t>
  </si>
  <si>
    <t>Preneseni višak prihoda iz ranijih godina</t>
  </si>
  <si>
    <t>Ukupno</t>
  </si>
  <si>
    <t>Brojčana oznaka i naziv glavnog programa</t>
  </si>
  <si>
    <t>Brojčana oznaka i naziv programa</t>
  </si>
  <si>
    <r>
      <t>P1</t>
    </r>
    <r>
      <rPr>
        <sz val="12"/>
        <rFont val="Times New Roman"/>
        <family val="1"/>
        <charset val="238"/>
      </rPr>
      <t xml:space="preserve"> -Smještaj i prehrana učenika srednjih škola</t>
    </r>
  </si>
  <si>
    <t>u kunama</t>
  </si>
  <si>
    <t>PLAN: RASHODI I IZDACI</t>
  </si>
  <si>
    <t>Plan rashoda i izdataka prema izvoru financiranja</t>
  </si>
  <si>
    <t>Prihodi za posebne namjene( od roditelja učenika)</t>
  </si>
  <si>
    <t>Pomoći HZZ</t>
  </si>
  <si>
    <t>Donacije</t>
  </si>
  <si>
    <t>Račun rashoda/izdataka</t>
  </si>
  <si>
    <t>Naziv računa</t>
  </si>
  <si>
    <t xml:space="preserve"> Plan 2016.</t>
  </si>
  <si>
    <t>Županijski  ili gradski proračun</t>
  </si>
  <si>
    <t>Državni proračun (za učenike)</t>
  </si>
  <si>
    <t>Plaće</t>
  </si>
  <si>
    <t>Plaće za redovni rad</t>
  </si>
  <si>
    <t>Plaće za posebne uvjete rada</t>
  </si>
  <si>
    <t>Ostali rashodi za zaposlene</t>
  </si>
  <si>
    <t>Doprin. za zdravstv.osiguranje</t>
  </si>
  <si>
    <t>Doprinosi za zapošljavanje</t>
  </si>
  <si>
    <t>Materijalni rashodi</t>
  </si>
  <si>
    <t>Službena putovanja</t>
  </si>
  <si>
    <t>Naknade za prijevoz, rad na t.</t>
  </si>
  <si>
    <t>Stručno usavršavanje zap.</t>
  </si>
  <si>
    <t>Uredski materijal i ostali mat.</t>
  </si>
  <si>
    <t>Materijal i sirovine-hrana</t>
  </si>
  <si>
    <t>Energija</t>
  </si>
  <si>
    <t>Mat. i dijelovi za tek. i inv. od.</t>
  </si>
  <si>
    <t>Sitni inventar i auto gume</t>
  </si>
  <si>
    <t>Službena odjeća i obuća</t>
  </si>
  <si>
    <t>Usluge telefona, pošte i pr.</t>
  </si>
  <si>
    <t>Usluge tekućeg i inv. odr.</t>
  </si>
  <si>
    <t>Usluge promidžbe i inform.</t>
  </si>
  <si>
    <t>Komunalne usluge</t>
  </si>
  <si>
    <t>Zakupnine i najamnine</t>
  </si>
  <si>
    <t>Zdravstvene  usluge</t>
  </si>
  <si>
    <t>Intelektualne i osobne usl.</t>
  </si>
  <si>
    <t>Računalne usluge</t>
  </si>
  <si>
    <t>Ostale usluge</t>
  </si>
  <si>
    <t>Plaća osob na javnim radov (HZZ)</t>
  </si>
  <si>
    <t>Premije osiguranja</t>
  </si>
  <si>
    <t>Reprezentacija</t>
  </si>
  <si>
    <t>Članarine i kotizacije</t>
  </si>
  <si>
    <t>Ostali nespomenuti rashodi</t>
  </si>
  <si>
    <t>Financijski rashodi</t>
  </si>
  <si>
    <t>Bankarske usluge i platni pr.</t>
  </si>
  <si>
    <t>Rashodi za nabavu proizvedene dugotrajne imovine</t>
  </si>
  <si>
    <t>Ostala oprema</t>
  </si>
  <si>
    <t>Knjige za knjižnicu</t>
  </si>
  <si>
    <t>SVEUKUPNO</t>
  </si>
  <si>
    <t>*proračunski korisnik može planirati donacije ali će upravno tijelo nadležno za korisnika utvrditi iskazivanje i uplaćivanje u proračun</t>
  </si>
  <si>
    <t>Odgovorna osoba:</t>
  </si>
  <si>
    <t>Izradio:</t>
  </si>
  <si>
    <t>Irena  Krbot</t>
  </si>
  <si>
    <t>Datum:</t>
  </si>
  <si>
    <t>M.P.</t>
  </si>
  <si>
    <t>Ravnatelj:</t>
  </si>
  <si>
    <t>Telefon:</t>
  </si>
  <si>
    <t>Vesna Vuković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</si>
</sst>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Alignment="1">
      <alignment horizontal="left"/>
    </xf>
    <xf numFmtId="0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3" fontId="2" fillId="0" borderId="0" xfId="0" applyNumberFormat="1" applyFont="1" applyBorder="1"/>
    <xf numFmtId="0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3" fontId="2" fillId="0" borderId="1" xfId="0" applyNumberFormat="1" applyFont="1" applyBorder="1"/>
    <xf numFmtId="3" fontId="4" fillId="0" borderId="0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5" xfId="0" applyFont="1" applyBorder="1"/>
    <xf numFmtId="3" fontId="2" fillId="0" borderId="6" xfId="0" applyNumberFormat="1" applyFont="1" applyBorder="1"/>
    <xf numFmtId="0" fontId="0" fillId="0" borderId="7" xfId="0" applyBorder="1"/>
    <xf numFmtId="3" fontId="2" fillId="0" borderId="7" xfId="0" applyNumberFormat="1" applyFont="1" applyBorder="1"/>
    <xf numFmtId="0" fontId="0" fillId="0" borderId="0" xfId="0" applyBorder="1"/>
    <xf numFmtId="0" fontId="7" fillId="0" borderId="0" xfId="0" applyFont="1" applyBorder="1" applyAlignment="1">
      <alignment horizontal="left"/>
    </xf>
    <xf numFmtId="3" fontId="8" fillId="3" borderId="8" xfId="0" applyNumberFormat="1" applyFont="1" applyFill="1" applyBorder="1" applyAlignment="1">
      <alignment horizontal="center" wrapText="1"/>
    </xf>
    <xf numFmtId="3" fontId="8" fillId="0" borderId="8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 wrapText="1"/>
    </xf>
    <xf numFmtId="3" fontId="8" fillId="0" borderId="8" xfId="0" applyNumberFormat="1" applyFont="1" applyBorder="1" applyAlignment="1"/>
    <xf numFmtId="3" fontId="8" fillId="0" borderId="8" xfId="0" applyNumberFormat="1" applyFont="1" applyBorder="1"/>
    <xf numFmtId="3" fontId="8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wrapText="1"/>
    </xf>
    <xf numFmtId="3" fontId="8" fillId="0" borderId="0" xfId="0" applyNumberFormat="1" applyFont="1" applyBorder="1"/>
    <xf numFmtId="3" fontId="8" fillId="0" borderId="9" xfId="0" applyNumberFormat="1" applyFont="1" applyBorder="1" applyAlignment="1"/>
    <xf numFmtId="3" fontId="8" fillId="0" borderId="7" xfId="0" applyNumberFormat="1" applyFont="1" applyBorder="1"/>
    <xf numFmtId="3" fontId="8" fillId="0" borderId="0" xfId="0" quotePrefix="1" applyNumberFormat="1" applyFont="1" applyFill="1" applyBorder="1" applyAlignment="1">
      <alignment horizontal="left" wrapText="1"/>
    </xf>
    <xf numFmtId="3" fontId="8" fillId="0" borderId="0" xfId="0" quotePrefix="1" applyNumberFormat="1" applyFont="1" applyBorder="1" applyAlignment="1">
      <alignment horizontal="left" wrapText="1"/>
    </xf>
    <xf numFmtId="3" fontId="1" fillId="0" borderId="0" xfId="0" applyNumberFormat="1" applyFont="1" applyBorder="1" applyAlignment="1">
      <alignment horizontal="left" wrapText="1"/>
    </xf>
    <xf numFmtId="0" fontId="0" fillId="0" borderId="0" xfId="0" applyAlignment="1"/>
    <xf numFmtId="0" fontId="8" fillId="0" borderId="5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8" fillId="4" borderId="8" xfId="0" applyNumberFormat="1" applyFont="1" applyFill="1" applyBorder="1" applyAlignment="1">
      <alignment horizontal="center" vertical="center"/>
    </xf>
    <xf numFmtId="0" fontId="8" fillId="4" borderId="9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3" fontId="8" fillId="4" borderId="8" xfId="0" applyNumberFormat="1" applyFont="1" applyFill="1" applyBorder="1" applyAlignment="1">
      <alignment horizontal="center" vertical="center" textRotation="90" wrapText="1"/>
    </xf>
    <xf numFmtId="3" fontId="10" fillId="4" borderId="8" xfId="0" applyNumberFormat="1" applyFont="1" applyFill="1" applyBorder="1" applyAlignment="1">
      <alignment horizontal="center" vertical="center" textRotation="90" wrapText="1"/>
    </xf>
    <xf numFmtId="3" fontId="8" fillId="4" borderId="8" xfId="0" applyNumberFormat="1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 wrapText="1"/>
    </xf>
    <xf numFmtId="0" fontId="8" fillId="0" borderId="8" xfId="0" quotePrefix="1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3" fontId="8" fillId="4" borderId="8" xfId="0" quotePrefix="1" applyNumberFormat="1" applyFont="1" applyFill="1" applyBorder="1" applyAlignment="1">
      <alignment horizontal="center"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3" fontId="8" fillId="4" borderId="8" xfId="0" applyNumberFormat="1" applyFont="1" applyFill="1" applyBorder="1" applyAlignment="1">
      <alignment horizontal="center" vertical="center" wrapText="1"/>
    </xf>
    <xf numFmtId="3" fontId="8" fillId="4" borderId="9" xfId="0" quotePrefix="1" applyNumberFormat="1" applyFont="1" applyFill="1" applyBorder="1" applyAlignment="1">
      <alignment horizontal="center" vertical="center" wrapText="1"/>
    </xf>
    <xf numFmtId="3" fontId="8" fillId="4" borderId="8" xfId="0" quotePrefix="1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/>
    </xf>
    <xf numFmtId="3" fontId="8" fillId="4" borderId="8" xfId="0" applyNumberFormat="1" applyFont="1" applyFill="1" applyBorder="1"/>
    <xf numFmtId="0" fontId="2" fillId="0" borderId="8" xfId="0" applyNumberFormat="1" applyFont="1" applyBorder="1" applyAlignment="1">
      <alignment horizontal="center"/>
    </xf>
    <xf numFmtId="0" fontId="2" fillId="0" borderId="8" xfId="0" applyNumberFormat="1" applyFont="1" applyBorder="1"/>
    <xf numFmtId="3" fontId="2" fillId="4" borderId="8" xfId="0" applyNumberFormat="1" applyFont="1" applyFill="1" applyBorder="1"/>
    <xf numFmtId="3" fontId="2" fillId="4" borderId="9" xfId="0" applyNumberFormat="1" applyFont="1" applyFill="1" applyBorder="1"/>
    <xf numFmtId="0" fontId="2" fillId="0" borderId="8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left"/>
    </xf>
    <xf numFmtId="3" fontId="11" fillId="4" borderId="8" xfId="0" applyNumberFormat="1" applyFont="1" applyFill="1" applyBorder="1"/>
    <xf numFmtId="3" fontId="2" fillId="4" borderId="8" xfId="0" applyNumberFormat="1" applyFont="1" applyFill="1" applyBorder="1" applyAlignment="1">
      <alignment wrapText="1"/>
    </xf>
    <xf numFmtId="3" fontId="8" fillId="4" borderId="8" xfId="0" applyNumberFormat="1" applyFont="1" applyFill="1" applyBorder="1" applyAlignment="1">
      <alignment wrapText="1"/>
    </xf>
    <xf numFmtId="0" fontId="2" fillId="0" borderId="8" xfId="0" quotePrefix="1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vertical="center" wrapText="1" shrinkToFit="1"/>
    </xf>
    <xf numFmtId="3" fontId="4" fillId="4" borderId="8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8" fillId="0" borderId="0" xfId="0" applyNumberFormat="1" applyFont="1" applyBorder="1" applyAlignment="1">
      <alignment horizontal="left"/>
    </xf>
    <xf numFmtId="0" fontId="5" fillId="0" borderId="0" xfId="0" applyFont="1" applyAlignment="1"/>
    <xf numFmtId="0" fontId="5" fillId="4" borderId="0" xfId="0" applyFont="1" applyFill="1" applyAlignment="1"/>
    <xf numFmtId="3" fontId="2" fillId="4" borderId="0" xfId="0" applyNumberFormat="1" applyFont="1" applyFill="1" applyBorder="1" applyAlignment="1">
      <alignment wrapText="1"/>
    </xf>
    <xf numFmtId="3" fontId="2" fillId="4" borderId="0" xfId="0" applyNumberFormat="1" applyFont="1" applyFill="1" applyBorder="1"/>
    <xf numFmtId="3" fontId="2" fillId="4" borderId="11" xfId="0" applyNumberFormat="1" applyFont="1" applyFill="1" applyBorder="1"/>
    <xf numFmtId="0" fontId="8" fillId="0" borderId="0" xfId="0" applyNumberFormat="1" applyFont="1" applyBorder="1" applyAlignment="1">
      <alignment horizontal="center"/>
    </xf>
    <xf numFmtId="3" fontId="8" fillId="4" borderId="0" xfId="0" applyNumberFormat="1" applyFont="1" applyFill="1" applyBorder="1"/>
    <xf numFmtId="3" fontId="2" fillId="4" borderId="12" xfId="0" applyNumberFormat="1" applyFont="1" applyFill="1" applyBorder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%202016%20UKUP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radnih mjesta"/>
      <sheetName val="Plan rashoda"/>
    </sheetNames>
    <sheetDataSet>
      <sheetData sheetId="0">
        <row r="63">
          <cell r="M63">
            <v>1063165.503791749</v>
          </cell>
        </row>
        <row r="74">
          <cell r="M74">
            <v>1068481.3313107074</v>
          </cell>
        </row>
        <row r="76">
          <cell r="M76">
            <v>36179.999999999993</v>
          </cell>
        </row>
        <row r="85">
          <cell r="M85">
            <v>1073823.7379672609</v>
          </cell>
        </row>
        <row r="87">
          <cell r="M87">
            <v>36360.899999999987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55" workbookViewId="0">
      <selection sqref="A1:M71"/>
    </sheetView>
  </sheetViews>
  <sheetFormatPr defaultRowHeight="15" x14ac:dyDescent="0.25"/>
  <cols>
    <col min="1" max="1" width="18.28515625" customWidth="1"/>
    <col min="2" max="2" width="29" customWidth="1"/>
    <col min="3" max="3" width="10.140625" customWidth="1"/>
    <col min="4" max="4" width="10.5703125" customWidth="1"/>
    <col min="5" max="5" width="10.42578125" customWidth="1"/>
    <col min="12" max="12" width="10.5703125" customWidth="1"/>
    <col min="13" max="13" width="12.85546875" customWidth="1"/>
  </cols>
  <sheetData>
    <row r="1" spans="1:13" ht="18.75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5"/>
    </row>
    <row r="2" spans="1:13" ht="16.5" thickBot="1" x14ac:dyDescent="0.3">
      <c r="A2" s="6"/>
      <c r="B2" s="2"/>
      <c r="C2" s="3"/>
      <c r="D2" s="4"/>
      <c r="E2" s="4"/>
      <c r="F2" s="3"/>
      <c r="G2" s="3"/>
      <c r="H2" s="3"/>
      <c r="I2" s="3"/>
      <c r="J2" s="3"/>
      <c r="K2" s="3"/>
      <c r="L2" s="3"/>
      <c r="M2" s="5"/>
    </row>
    <row r="3" spans="1:13" ht="32.25" thickBot="1" x14ac:dyDescent="0.3">
      <c r="A3" s="7" t="s">
        <v>0</v>
      </c>
      <c r="B3" s="8" t="s">
        <v>1</v>
      </c>
      <c r="C3" s="9"/>
      <c r="D3" s="4"/>
      <c r="E3" s="4"/>
      <c r="F3" s="3"/>
      <c r="G3" s="10"/>
      <c r="H3" s="11" t="s">
        <v>2</v>
      </c>
      <c r="I3" s="12"/>
      <c r="J3" s="12"/>
      <c r="K3" s="12"/>
      <c r="L3" s="13"/>
      <c r="M3" s="10"/>
    </row>
    <row r="4" spans="1:13" ht="15.75" x14ac:dyDescent="0.25">
      <c r="A4" s="14" t="s">
        <v>3</v>
      </c>
      <c r="B4" s="15" t="s">
        <v>4</v>
      </c>
      <c r="C4" s="16"/>
      <c r="D4" s="4"/>
      <c r="E4" s="4"/>
      <c r="F4" s="3"/>
      <c r="G4" s="3"/>
      <c r="H4" s="3"/>
      <c r="I4" s="3"/>
      <c r="J4" s="3"/>
      <c r="K4" s="3"/>
      <c r="L4" s="3"/>
      <c r="M4" s="5"/>
    </row>
    <row r="5" spans="1:13" ht="15.75" x14ac:dyDescent="0.25">
      <c r="A5" s="14" t="s">
        <v>5</v>
      </c>
      <c r="B5" s="17" t="s">
        <v>6</v>
      </c>
      <c r="C5" s="18"/>
      <c r="D5" s="4"/>
      <c r="E5" s="4"/>
      <c r="F5" s="3"/>
      <c r="G5" s="3"/>
      <c r="H5" s="3"/>
      <c r="I5" s="3"/>
      <c r="J5" s="3"/>
      <c r="K5" s="3"/>
      <c r="L5" s="3"/>
      <c r="M5" s="5"/>
    </row>
    <row r="6" spans="1:13" ht="15.75" x14ac:dyDescent="0.25">
      <c r="A6" s="14"/>
      <c r="B6" s="19"/>
      <c r="C6" s="3"/>
      <c r="D6" s="4"/>
      <c r="E6" s="4"/>
      <c r="F6" s="3"/>
      <c r="G6" s="3"/>
      <c r="H6" s="3"/>
      <c r="I6" s="3"/>
      <c r="J6" s="3"/>
      <c r="K6" s="3"/>
      <c r="L6" s="3"/>
      <c r="M6" s="5"/>
    </row>
    <row r="7" spans="1:13" ht="18" x14ac:dyDescent="0.25">
      <c r="A7" s="7" t="s">
        <v>7</v>
      </c>
      <c r="B7" s="20" t="s">
        <v>8</v>
      </c>
      <c r="C7" s="3"/>
      <c r="D7" s="4"/>
      <c r="E7" s="4"/>
      <c r="F7" s="3"/>
      <c r="G7" s="3"/>
      <c r="H7" s="3"/>
      <c r="I7" s="3"/>
      <c r="J7" s="3"/>
      <c r="K7" s="3"/>
      <c r="L7" s="3"/>
      <c r="M7" s="5"/>
    </row>
    <row r="8" spans="1:13" ht="15.75" x14ac:dyDescent="0.25">
      <c r="A8" s="7" t="s">
        <v>9</v>
      </c>
      <c r="B8" s="7" t="s">
        <v>10</v>
      </c>
      <c r="C8" s="3"/>
      <c r="D8" s="4"/>
      <c r="E8" s="4"/>
      <c r="F8" s="3"/>
      <c r="G8" s="3"/>
      <c r="H8" s="3"/>
      <c r="I8" s="3"/>
      <c r="J8" s="3"/>
      <c r="K8" s="3"/>
      <c r="L8" s="3"/>
      <c r="M8" s="5"/>
    </row>
    <row r="9" spans="1:13" ht="78.75" x14ac:dyDescent="0.25">
      <c r="A9" s="21" t="s">
        <v>11</v>
      </c>
      <c r="B9" s="22" t="s">
        <v>12</v>
      </c>
      <c r="C9" s="23" t="s">
        <v>13</v>
      </c>
      <c r="D9" s="23" t="s">
        <v>14</v>
      </c>
      <c r="E9" s="5"/>
      <c r="F9" s="5"/>
      <c r="G9" s="5"/>
      <c r="H9" s="5"/>
      <c r="I9" s="5"/>
      <c r="J9" s="5"/>
      <c r="K9" s="5"/>
      <c r="L9" s="5"/>
      <c r="M9" s="5"/>
    </row>
    <row r="10" spans="1:13" ht="15.75" x14ac:dyDescent="0.25">
      <c r="A10" s="24" t="s">
        <v>15</v>
      </c>
      <c r="B10" s="25">
        <f>B11+B12+B17</f>
        <v>561157</v>
      </c>
      <c r="C10" s="25">
        <f>C11+C12+C17</f>
        <v>561157</v>
      </c>
      <c r="D10" s="25">
        <f>D11+D12+D17</f>
        <v>561157</v>
      </c>
      <c r="E10" s="26"/>
      <c r="F10" s="5"/>
      <c r="G10" s="5"/>
      <c r="H10" s="5"/>
      <c r="I10" s="5"/>
      <c r="J10" s="5"/>
      <c r="K10" s="5"/>
      <c r="L10" s="5"/>
      <c r="M10" s="27"/>
    </row>
    <row r="11" spans="1:13" ht="47.25" x14ac:dyDescent="0.25">
      <c r="A11" s="28" t="s">
        <v>16</v>
      </c>
      <c r="B11" s="25">
        <v>163032</v>
      </c>
      <c r="C11" s="25">
        <v>163032</v>
      </c>
      <c r="D11" s="25">
        <v>163032</v>
      </c>
      <c r="E11" s="26"/>
      <c r="F11" s="5"/>
      <c r="G11" s="5"/>
      <c r="H11" s="5"/>
      <c r="I11" s="5"/>
      <c r="J11" s="5"/>
      <c r="K11" s="5"/>
      <c r="L11" s="5"/>
      <c r="M11" s="27"/>
    </row>
    <row r="12" spans="1:13" ht="63" x14ac:dyDescent="0.25">
      <c r="A12" s="28" t="s">
        <v>17</v>
      </c>
      <c r="B12" s="25">
        <v>393625</v>
      </c>
      <c r="C12" s="25">
        <v>393625</v>
      </c>
      <c r="D12" s="25">
        <v>393625</v>
      </c>
      <c r="E12" s="29"/>
      <c r="F12" s="5"/>
      <c r="G12" s="5"/>
      <c r="H12" s="5"/>
      <c r="I12" s="5"/>
      <c r="J12" s="5"/>
      <c r="K12" s="5"/>
      <c r="L12" s="5"/>
      <c r="M12" s="27"/>
    </row>
    <row r="13" spans="1:13" ht="63" x14ac:dyDescent="0.25">
      <c r="A13" s="28" t="s">
        <v>18</v>
      </c>
      <c r="B13" s="25">
        <f>(C25)</f>
        <v>1314391.97044393</v>
      </c>
      <c r="C13" s="25">
        <f>(L25)</f>
        <v>1336563.080296149</v>
      </c>
      <c r="D13" s="25">
        <f>(M25)</f>
        <v>1359736.3956976298</v>
      </c>
      <c r="E13" s="29"/>
      <c r="F13" s="5"/>
      <c r="G13" s="5"/>
      <c r="H13" s="5"/>
      <c r="I13" s="5"/>
      <c r="J13" s="5"/>
      <c r="K13" s="5"/>
      <c r="L13" s="5"/>
      <c r="M13" s="27"/>
    </row>
    <row r="14" spans="1:13" ht="47.25" x14ac:dyDescent="0.25">
      <c r="A14" s="28" t="s">
        <v>19</v>
      </c>
      <c r="B14" s="25">
        <v>3791</v>
      </c>
      <c r="C14" s="25"/>
      <c r="D14" s="25"/>
      <c r="E14" s="29"/>
      <c r="F14" s="5"/>
      <c r="G14" s="5"/>
      <c r="H14" s="5"/>
      <c r="I14" s="5"/>
      <c r="J14" s="5"/>
      <c r="K14" s="5"/>
      <c r="L14" s="5"/>
      <c r="M14" s="27"/>
    </row>
    <row r="15" spans="1:13" ht="15.75" x14ac:dyDescent="0.25">
      <c r="A15" s="24" t="s">
        <v>20</v>
      </c>
      <c r="B15" s="25">
        <v>10000</v>
      </c>
      <c r="C15" s="25">
        <v>10000</v>
      </c>
      <c r="D15" s="25">
        <v>10000</v>
      </c>
      <c r="E15" s="26"/>
      <c r="F15" s="5"/>
      <c r="G15" s="5"/>
      <c r="H15" s="5"/>
      <c r="I15" s="5"/>
      <c r="J15" s="5"/>
      <c r="K15" s="5"/>
      <c r="L15" s="5"/>
      <c r="M15" s="5"/>
    </row>
    <row r="16" spans="1:13" ht="15.75" x14ac:dyDescent="0.25">
      <c r="A16" s="24" t="s">
        <v>21</v>
      </c>
      <c r="B16" s="25">
        <v>403200</v>
      </c>
      <c r="C16" s="25">
        <v>403200</v>
      </c>
      <c r="D16" s="25">
        <v>403200</v>
      </c>
      <c r="E16" s="29"/>
      <c r="F16" s="29"/>
      <c r="G16" s="5"/>
      <c r="H16" s="5"/>
      <c r="I16" s="5"/>
      <c r="J16" s="5"/>
      <c r="K16" s="5"/>
      <c r="L16" s="5"/>
      <c r="M16" s="5"/>
    </row>
    <row r="17" spans="1:13" ht="189" x14ac:dyDescent="0.25">
      <c r="A17" s="28" t="s">
        <v>22</v>
      </c>
      <c r="B17" s="25">
        <v>4500</v>
      </c>
      <c r="C17" s="25">
        <v>4500</v>
      </c>
      <c r="D17" s="25">
        <v>4500</v>
      </c>
      <c r="E17" s="29"/>
      <c r="F17" s="5"/>
      <c r="G17" s="5"/>
      <c r="H17" s="5"/>
      <c r="I17" s="5"/>
      <c r="J17" s="5"/>
      <c r="K17" s="5"/>
      <c r="L17" s="5"/>
      <c r="M17" s="5"/>
    </row>
    <row r="18" spans="1:13" ht="78.75" x14ac:dyDescent="0.25">
      <c r="A18" s="28" t="s">
        <v>23</v>
      </c>
      <c r="B18" s="25">
        <v>300000</v>
      </c>
      <c r="C18" s="25">
        <v>0</v>
      </c>
      <c r="D18" s="25">
        <v>0</v>
      </c>
      <c r="E18" s="29"/>
      <c r="F18" s="5"/>
      <c r="G18" s="5"/>
      <c r="H18" s="5"/>
      <c r="I18" s="5"/>
      <c r="J18" s="5"/>
      <c r="K18" s="5"/>
      <c r="L18" s="5"/>
      <c r="M18" s="5"/>
    </row>
    <row r="19" spans="1:13" ht="15.75" x14ac:dyDescent="0.25">
      <c r="A19" s="30" t="s">
        <v>24</v>
      </c>
      <c r="B19" s="31">
        <f>B10+B14+B15+B16+B18+B13</f>
        <v>2592539.97044393</v>
      </c>
      <c r="C19" s="31">
        <f>C10+C15+C16+C18+C13</f>
        <v>2310920.080296149</v>
      </c>
      <c r="D19" s="31">
        <f>D10+D15+D16+D18+D13</f>
        <v>2334093.39569763</v>
      </c>
      <c r="E19" s="29"/>
      <c r="F19" s="5"/>
      <c r="G19" s="5"/>
      <c r="H19" s="5"/>
      <c r="I19" s="5"/>
      <c r="J19" s="5"/>
      <c r="K19" s="5"/>
      <c r="L19" s="5"/>
      <c r="M19" s="5"/>
    </row>
    <row r="20" spans="1:13" ht="15.75" x14ac:dyDescent="0.25">
      <c r="A20" s="32" t="s">
        <v>25</v>
      </c>
      <c r="B20" s="32"/>
      <c r="C20" s="32"/>
      <c r="D20" s="29"/>
      <c r="E20" s="29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33" t="s">
        <v>26</v>
      </c>
      <c r="B21" s="33"/>
      <c r="C21" s="34" t="s">
        <v>27</v>
      </c>
      <c r="D21" s="35"/>
      <c r="E21" s="29"/>
      <c r="F21" s="5"/>
      <c r="G21" s="5"/>
      <c r="H21" s="5"/>
      <c r="I21" s="5"/>
      <c r="J21" s="5"/>
      <c r="K21" s="5"/>
      <c r="L21" s="5"/>
      <c r="M21" s="5"/>
    </row>
    <row r="22" spans="1:13" ht="15.75" x14ac:dyDescent="0.25">
      <c r="A22" s="36"/>
      <c r="B22" s="36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5" t="s">
        <v>28</v>
      </c>
    </row>
    <row r="23" spans="1:13" ht="63" x14ac:dyDescent="0.25">
      <c r="A23" s="21" t="s">
        <v>29</v>
      </c>
      <c r="B23" s="38"/>
      <c r="C23" s="39"/>
      <c r="D23" s="40" t="s">
        <v>30</v>
      </c>
      <c r="E23" s="41"/>
      <c r="F23" s="42" t="s">
        <v>20</v>
      </c>
      <c r="G23" s="43" t="s">
        <v>31</v>
      </c>
      <c r="H23" s="42" t="s">
        <v>32</v>
      </c>
      <c r="I23" s="42" t="s">
        <v>33</v>
      </c>
      <c r="J23" s="44" t="s">
        <v>22</v>
      </c>
      <c r="K23" s="44" t="s">
        <v>23</v>
      </c>
      <c r="L23" s="45" t="s">
        <v>13</v>
      </c>
      <c r="M23" s="44" t="s">
        <v>14</v>
      </c>
    </row>
    <row r="24" spans="1:13" ht="63" x14ac:dyDescent="0.25">
      <c r="A24" s="46" t="s">
        <v>34</v>
      </c>
      <c r="B24" s="47" t="s">
        <v>35</v>
      </c>
      <c r="C24" s="48" t="s">
        <v>36</v>
      </c>
      <c r="D24" s="49" t="s">
        <v>37</v>
      </c>
      <c r="E24" s="50" t="s">
        <v>38</v>
      </c>
      <c r="F24" s="42"/>
      <c r="G24" s="43"/>
      <c r="H24" s="42"/>
      <c r="I24" s="42"/>
      <c r="J24" s="44"/>
      <c r="K24" s="44"/>
      <c r="L24" s="51"/>
      <c r="M24" s="52"/>
    </row>
    <row r="25" spans="1:13" ht="15.75" x14ac:dyDescent="0.25">
      <c r="A25" s="53">
        <v>31</v>
      </c>
      <c r="B25" s="53" t="s">
        <v>39</v>
      </c>
      <c r="C25" s="54">
        <f>SUM(C26:C30)</f>
        <v>1314391.97044393</v>
      </c>
      <c r="D25" s="54"/>
      <c r="E25" s="54">
        <f>SUM(E26:E30)</f>
        <v>1314391.97044393</v>
      </c>
      <c r="F25" s="54"/>
      <c r="G25" s="54"/>
      <c r="H25" s="54"/>
      <c r="I25" s="54"/>
      <c r="J25" s="54"/>
      <c r="K25" s="54"/>
      <c r="L25" s="54">
        <f>SUM(L26:L30)</f>
        <v>1336563.080296149</v>
      </c>
      <c r="M25" s="54">
        <f>SUM(M26:M30)</f>
        <v>1359736.3956976298</v>
      </c>
    </row>
    <row r="26" spans="1:13" ht="15.75" x14ac:dyDescent="0.25">
      <c r="A26" s="55">
        <v>3111</v>
      </c>
      <c r="B26" s="56" t="s">
        <v>40</v>
      </c>
      <c r="C26" s="57">
        <f>('[1]Plan radnih mjesta'!M63)</f>
        <v>1063165.503791749</v>
      </c>
      <c r="D26" s="57"/>
      <c r="E26" s="57">
        <f>(C26)</f>
        <v>1063165.503791749</v>
      </c>
      <c r="F26" s="57"/>
      <c r="G26" s="57"/>
      <c r="H26" s="57"/>
      <c r="I26" s="57"/>
      <c r="J26" s="57"/>
      <c r="K26" s="57"/>
      <c r="L26" s="58">
        <f>'[1]Plan radnih mjesta'!M74</f>
        <v>1068481.3313107074</v>
      </c>
      <c r="M26" s="57">
        <f>'[1]Plan radnih mjesta'!M85</f>
        <v>1073823.7379672609</v>
      </c>
    </row>
    <row r="27" spans="1:13" ht="15.75" x14ac:dyDescent="0.25">
      <c r="A27" s="55">
        <v>3114</v>
      </c>
      <c r="B27" s="56" t="s">
        <v>41</v>
      </c>
      <c r="C27" s="57">
        <v>36000</v>
      </c>
      <c r="D27" s="57"/>
      <c r="E27" s="57">
        <v>36000</v>
      </c>
      <c r="F27" s="57"/>
      <c r="G27" s="57"/>
      <c r="H27" s="57"/>
      <c r="I27" s="57"/>
      <c r="J27" s="57"/>
      <c r="K27" s="57"/>
      <c r="L27" s="58">
        <f>'[1]Plan radnih mjesta'!M76</f>
        <v>36179.999999999993</v>
      </c>
      <c r="M27" s="57">
        <f>'[1]Plan radnih mjesta'!M87</f>
        <v>36360.899999999987</v>
      </c>
    </row>
    <row r="28" spans="1:13" ht="15.75" x14ac:dyDescent="0.25">
      <c r="A28" s="55">
        <v>3121</v>
      </c>
      <c r="B28" s="56" t="s">
        <v>42</v>
      </c>
      <c r="C28" s="57">
        <v>26170</v>
      </c>
      <c r="D28" s="57"/>
      <c r="E28" s="57">
        <v>26170</v>
      </c>
      <c r="F28" s="57"/>
      <c r="G28" s="57"/>
      <c r="H28" s="57"/>
      <c r="I28" s="57"/>
      <c r="J28" s="57"/>
      <c r="K28" s="57"/>
      <c r="L28" s="58">
        <v>41900</v>
      </c>
      <c r="M28" s="57">
        <v>58600</v>
      </c>
    </row>
    <row r="29" spans="1:13" ht="15.75" x14ac:dyDescent="0.25">
      <c r="A29" s="55">
        <v>3132</v>
      </c>
      <c r="B29" s="59" t="s">
        <v>43</v>
      </c>
      <c r="C29" s="57">
        <f>((C26+C27)*0.155)</f>
        <v>170370.65308772109</v>
      </c>
      <c r="D29" s="57"/>
      <c r="E29" s="57">
        <f>(C29)</f>
        <v>170370.65308772109</v>
      </c>
      <c r="F29" s="57"/>
      <c r="G29" s="57"/>
      <c r="H29" s="57"/>
      <c r="I29" s="57"/>
      <c r="J29" s="57"/>
      <c r="K29" s="57"/>
      <c r="L29" s="57">
        <f>((L26+L27)*0.155)</f>
        <v>171222.50635315964</v>
      </c>
      <c r="M29" s="57">
        <f>((M26+M27)*0.155)</f>
        <v>172078.61888492541</v>
      </c>
    </row>
    <row r="30" spans="1:13" ht="15.75" x14ac:dyDescent="0.25">
      <c r="A30" s="55">
        <v>3133</v>
      </c>
      <c r="B30" s="59" t="s">
        <v>44</v>
      </c>
      <c r="C30" s="57">
        <f>((C26+C27)*0.017)</f>
        <v>18685.813564459735</v>
      </c>
      <c r="D30" s="57"/>
      <c r="E30" s="57">
        <f>((E26+E27)*0.017)</f>
        <v>18685.813564459735</v>
      </c>
      <c r="F30" s="57"/>
      <c r="G30" s="57"/>
      <c r="H30" s="57"/>
      <c r="I30" s="57"/>
      <c r="J30" s="57"/>
      <c r="K30" s="57"/>
      <c r="L30" s="57">
        <f>((L26+L27)*0.017)</f>
        <v>18779.242632282028</v>
      </c>
      <c r="M30" s="57">
        <f>((M26+M27)*0.017)</f>
        <v>18873.138845443435</v>
      </c>
    </row>
    <row r="31" spans="1:13" ht="15.75" x14ac:dyDescent="0.25">
      <c r="A31" s="53">
        <v>32</v>
      </c>
      <c r="B31" s="60" t="s">
        <v>45</v>
      </c>
      <c r="C31" s="54">
        <f>SUM(C32+C36+C43+C53+C54)</f>
        <v>1231648</v>
      </c>
      <c r="D31" s="54">
        <f>SUM(D32+D36+D43+D54)</f>
        <v>163032</v>
      </c>
      <c r="E31" s="54">
        <f>SUM(E32+E36+E43+E54)</f>
        <v>391125</v>
      </c>
      <c r="F31" s="54">
        <v>10000</v>
      </c>
      <c r="G31" s="54">
        <f>SUM(G32+G36+G43+G54)</f>
        <v>397200</v>
      </c>
      <c r="H31" s="54">
        <f>SUM(H33:H58)</f>
        <v>3791</v>
      </c>
      <c r="I31" s="54">
        <f>SUM(I33:I58)</f>
        <v>0</v>
      </c>
      <c r="J31" s="54">
        <f>SUM(J32+J36+J43+J54)</f>
        <v>1500</v>
      </c>
      <c r="K31" s="54">
        <f>SUM(K32+K36+K43+K54)</f>
        <v>265000</v>
      </c>
      <c r="L31" s="54">
        <v>927857</v>
      </c>
      <c r="M31" s="54">
        <v>927857</v>
      </c>
    </row>
    <row r="32" spans="1:13" ht="15.75" x14ac:dyDescent="0.25">
      <c r="A32" s="53">
        <v>321</v>
      </c>
      <c r="B32" s="60"/>
      <c r="C32" s="54">
        <f>SUM(C33:C35)</f>
        <v>76479</v>
      </c>
      <c r="D32" s="54">
        <f>SUM(D33:D35)</f>
        <v>26479</v>
      </c>
      <c r="E32" s="54">
        <f>SUM(E33:E35)</f>
        <v>50000</v>
      </c>
      <c r="F32" s="54"/>
      <c r="G32" s="61">
        <f>SUM(G33:G35)</f>
        <v>0</v>
      </c>
      <c r="H32" s="54"/>
      <c r="I32" s="54"/>
      <c r="J32" s="61">
        <f>SUM(J33:J35)</f>
        <v>0</v>
      </c>
      <c r="K32" s="54">
        <f>SUM(K33:K35)</f>
        <v>0</v>
      </c>
      <c r="L32" s="54"/>
      <c r="M32" s="54"/>
    </row>
    <row r="33" spans="1:13" ht="15.75" x14ac:dyDescent="0.25">
      <c r="A33" s="55">
        <v>3211</v>
      </c>
      <c r="B33" s="56" t="s">
        <v>46</v>
      </c>
      <c r="C33" s="62">
        <v>40000</v>
      </c>
      <c r="D33" s="62">
        <v>0</v>
      </c>
      <c r="E33" s="62">
        <v>40000</v>
      </c>
      <c r="F33" s="57"/>
      <c r="G33" s="57">
        <f>(C33-(D33+E33+F33))</f>
        <v>0</v>
      </c>
      <c r="H33" s="57"/>
      <c r="I33" s="57"/>
      <c r="J33" s="57"/>
      <c r="K33" s="57"/>
      <c r="L33" s="62"/>
      <c r="M33" s="62"/>
    </row>
    <row r="34" spans="1:13" ht="15.75" x14ac:dyDescent="0.25">
      <c r="A34" s="55">
        <v>3212</v>
      </c>
      <c r="B34" s="56" t="s">
        <v>47</v>
      </c>
      <c r="C34" s="62">
        <v>26479</v>
      </c>
      <c r="D34" s="63">
        <v>26479</v>
      </c>
      <c r="E34" s="62">
        <v>0</v>
      </c>
      <c r="F34" s="57"/>
      <c r="G34" s="57">
        <f t="shared" ref="G34:G60" si="0">(C34-(D34+E34+F34))</f>
        <v>0</v>
      </c>
      <c r="H34" s="57"/>
      <c r="I34" s="57"/>
      <c r="J34" s="57"/>
      <c r="K34" s="57"/>
      <c r="L34" s="62"/>
      <c r="M34" s="62"/>
    </row>
    <row r="35" spans="1:13" ht="15.75" x14ac:dyDescent="0.25">
      <c r="A35" s="55">
        <v>3213</v>
      </c>
      <c r="B35" s="56" t="s">
        <v>48</v>
      </c>
      <c r="C35" s="62">
        <v>10000</v>
      </c>
      <c r="D35" s="62">
        <v>0</v>
      </c>
      <c r="E35" s="62">
        <v>10000</v>
      </c>
      <c r="F35" s="57"/>
      <c r="G35" s="57">
        <f t="shared" si="0"/>
        <v>0</v>
      </c>
      <c r="H35" s="57"/>
      <c r="I35" s="57"/>
      <c r="J35" s="57"/>
      <c r="K35" s="57"/>
      <c r="L35" s="62"/>
      <c r="M35" s="62"/>
    </row>
    <row r="36" spans="1:13" ht="15.75" x14ac:dyDescent="0.25">
      <c r="A36" s="53">
        <v>322</v>
      </c>
      <c r="B36" s="56"/>
      <c r="C36" s="63">
        <f>SUM(C37:C42)</f>
        <v>738537</v>
      </c>
      <c r="D36" s="63">
        <f>SUM(D37:D42)</f>
        <v>108054</v>
      </c>
      <c r="E36" s="63">
        <f>SUM(E37:E42)</f>
        <v>131783</v>
      </c>
      <c r="F36" s="57">
        <v>10000</v>
      </c>
      <c r="G36" s="63">
        <f>SUM(G37:G42)</f>
        <v>377200</v>
      </c>
      <c r="H36" s="57"/>
      <c r="I36" s="57"/>
      <c r="J36" s="63">
        <f>SUM(J37:J42)</f>
        <v>1500</v>
      </c>
      <c r="K36" s="63">
        <f>SUM(K37:K42)</f>
        <v>110000</v>
      </c>
      <c r="L36" s="63"/>
      <c r="M36" s="63"/>
    </row>
    <row r="37" spans="1:13" ht="15.75" x14ac:dyDescent="0.25">
      <c r="A37" s="55">
        <v>3221</v>
      </c>
      <c r="B37" s="64" t="s">
        <v>49</v>
      </c>
      <c r="C37" s="62">
        <v>89737</v>
      </c>
      <c r="D37" s="62">
        <v>0</v>
      </c>
      <c r="E37" s="62">
        <v>43483</v>
      </c>
      <c r="F37" s="57"/>
      <c r="G37" s="57">
        <f t="shared" si="0"/>
        <v>46254</v>
      </c>
      <c r="H37" s="57"/>
      <c r="I37" s="57"/>
      <c r="J37" s="57"/>
      <c r="K37" s="57"/>
      <c r="L37" s="62"/>
      <c r="M37" s="62"/>
    </row>
    <row r="38" spans="1:13" ht="15.75" x14ac:dyDescent="0.25">
      <c r="A38" s="55">
        <v>3222</v>
      </c>
      <c r="B38" s="59" t="s">
        <v>50</v>
      </c>
      <c r="C38" s="62">
        <v>300000</v>
      </c>
      <c r="D38" s="62">
        <v>0</v>
      </c>
      <c r="E38" s="62">
        <v>0</v>
      </c>
      <c r="F38" s="57"/>
      <c r="G38" s="57">
        <f t="shared" si="0"/>
        <v>300000</v>
      </c>
      <c r="H38" s="57"/>
      <c r="I38" s="57"/>
      <c r="J38" s="57"/>
      <c r="K38" s="57"/>
      <c r="L38" s="62"/>
      <c r="M38" s="62"/>
    </row>
    <row r="39" spans="1:13" ht="15.75" x14ac:dyDescent="0.25">
      <c r="A39" s="55">
        <v>3223</v>
      </c>
      <c r="B39" s="56" t="s">
        <v>51</v>
      </c>
      <c r="C39" s="62">
        <v>120000</v>
      </c>
      <c r="D39" s="63">
        <v>108054</v>
      </c>
      <c r="E39" s="62">
        <v>0</v>
      </c>
      <c r="F39" s="57"/>
      <c r="G39" s="57">
        <f>(C39-D39-E39)</f>
        <v>11946</v>
      </c>
      <c r="H39" s="57"/>
      <c r="I39" s="57"/>
      <c r="J39" s="57"/>
      <c r="K39" s="57"/>
      <c r="L39" s="62"/>
      <c r="M39" s="62"/>
    </row>
    <row r="40" spans="1:13" ht="15.75" x14ac:dyDescent="0.25">
      <c r="A40" s="55">
        <v>3224</v>
      </c>
      <c r="B40" s="64" t="s">
        <v>52</v>
      </c>
      <c r="C40" s="62">
        <v>64000</v>
      </c>
      <c r="D40" s="62">
        <v>0</v>
      </c>
      <c r="E40" s="62">
        <v>45000</v>
      </c>
      <c r="F40" s="57"/>
      <c r="G40" s="57">
        <f t="shared" si="0"/>
        <v>19000</v>
      </c>
      <c r="H40" s="57"/>
      <c r="I40" s="57"/>
      <c r="J40" s="57"/>
      <c r="K40" s="57"/>
      <c r="L40" s="62"/>
      <c r="M40" s="62"/>
    </row>
    <row r="41" spans="1:13" ht="15.75" x14ac:dyDescent="0.25">
      <c r="A41" s="55">
        <v>3225</v>
      </c>
      <c r="B41" s="56" t="s">
        <v>53</v>
      </c>
      <c r="C41" s="62">
        <v>160000</v>
      </c>
      <c r="D41" s="62">
        <v>0</v>
      </c>
      <c r="E41" s="62">
        <v>38500</v>
      </c>
      <c r="F41" s="57">
        <v>10000</v>
      </c>
      <c r="G41" s="57">
        <f>(C41-E41-F41-K41-J41)</f>
        <v>0</v>
      </c>
      <c r="H41" s="57"/>
      <c r="I41" s="57"/>
      <c r="J41" s="57">
        <v>1500</v>
      </c>
      <c r="K41" s="57">
        <v>110000</v>
      </c>
      <c r="L41" s="62"/>
      <c r="M41" s="62"/>
    </row>
    <row r="42" spans="1:13" ht="15.75" x14ac:dyDescent="0.25">
      <c r="A42" s="55">
        <v>3227</v>
      </c>
      <c r="B42" s="56" t="s">
        <v>54</v>
      </c>
      <c r="C42" s="62">
        <v>4800</v>
      </c>
      <c r="D42" s="62"/>
      <c r="E42" s="62">
        <v>4800</v>
      </c>
      <c r="F42" s="57"/>
      <c r="G42" s="57"/>
      <c r="H42" s="57"/>
      <c r="I42" s="57"/>
      <c r="J42" s="57"/>
      <c r="K42" s="57"/>
      <c r="L42" s="62"/>
      <c r="M42" s="62"/>
    </row>
    <row r="43" spans="1:13" ht="15.75" x14ac:dyDescent="0.25">
      <c r="A43" s="53">
        <v>323</v>
      </c>
      <c r="B43" s="56"/>
      <c r="C43" s="54">
        <f>SUM(C44:C52)</f>
        <v>350221</v>
      </c>
      <c r="D43" s="54">
        <f>SUM(D44:D52)</f>
        <v>28499</v>
      </c>
      <c r="E43" s="54">
        <f t="shared" ref="E43:K43" si="1">SUM(E44:E52)</f>
        <v>146722</v>
      </c>
      <c r="F43" s="61">
        <f t="shared" si="1"/>
        <v>0</v>
      </c>
      <c r="G43" s="54">
        <f t="shared" si="1"/>
        <v>20000</v>
      </c>
      <c r="H43" s="61">
        <f t="shared" si="1"/>
        <v>0</v>
      </c>
      <c r="I43" s="61">
        <f t="shared" si="1"/>
        <v>0</v>
      </c>
      <c r="J43" s="61">
        <f t="shared" si="1"/>
        <v>0</v>
      </c>
      <c r="K43" s="54">
        <f t="shared" si="1"/>
        <v>155000</v>
      </c>
      <c r="L43" s="54"/>
      <c r="M43" s="54"/>
    </row>
    <row r="44" spans="1:13" ht="15.75" x14ac:dyDescent="0.25">
      <c r="A44" s="55">
        <v>3231</v>
      </c>
      <c r="B44" s="56" t="s">
        <v>55</v>
      </c>
      <c r="C44" s="62">
        <v>32020</v>
      </c>
      <c r="D44" s="62">
        <v>0</v>
      </c>
      <c r="E44" s="62">
        <v>32020</v>
      </c>
      <c r="F44" s="57"/>
      <c r="G44" s="57">
        <f t="shared" si="0"/>
        <v>0</v>
      </c>
      <c r="H44" s="57"/>
      <c r="I44" s="57"/>
      <c r="J44" s="57"/>
      <c r="K44" s="57"/>
      <c r="L44" s="62"/>
      <c r="M44" s="62"/>
    </row>
    <row r="45" spans="1:13" ht="15.75" x14ac:dyDescent="0.25">
      <c r="A45" s="55">
        <v>3232</v>
      </c>
      <c r="B45" s="56" t="s">
        <v>56</v>
      </c>
      <c r="C45" s="62">
        <v>183499</v>
      </c>
      <c r="D45" s="63">
        <v>28499</v>
      </c>
      <c r="E45" s="62">
        <v>0</v>
      </c>
      <c r="F45" s="57"/>
      <c r="G45" s="57">
        <f>(C45-K45-D45-E45)</f>
        <v>0</v>
      </c>
      <c r="H45" s="57"/>
      <c r="I45" s="57"/>
      <c r="J45" s="57"/>
      <c r="K45" s="57">
        <v>155000</v>
      </c>
      <c r="L45" s="58"/>
      <c r="M45" s="58"/>
    </row>
    <row r="46" spans="1:13" ht="15.75" x14ac:dyDescent="0.25">
      <c r="A46" s="55">
        <v>3233</v>
      </c>
      <c r="B46" s="56" t="s">
        <v>57</v>
      </c>
      <c r="C46" s="62">
        <v>10960</v>
      </c>
      <c r="D46" s="62">
        <v>0</v>
      </c>
      <c r="E46" s="62">
        <v>10960</v>
      </c>
      <c r="F46" s="57"/>
      <c r="G46" s="57">
        <f t="shared" si="0"/>
        <v>0</v>
      </c>
      <c r="H46" s="57"/>
      <c r="I46" s="57"/>
      <c r="J46" s="57"/>
      <c r="K46" s="57"/>
      <c r="L46" s="62"/>
      <c r="M46" s="62"/>
    </row>
    <row r="47" spans="1:13" ht="15.75" x14ac:dyDescent="0.25">
      <c r="A47" s="55">
        <v>3234</v>
      </c>
      <c r="B47" s="56" t="s">
        <v>58</v>
      </c>
      <c r="C47" s="62">
        <v>62162</v>
      </c>
      <c r="D47" s="62">
        <v>0</v>
      </c>
      <c r="E47" s="62">
        <v>62162</v>
      </c>
      <c r="F47" s="57"/>
      <c r="G47" s="57">
        <f t="shared" si="0"/>
        <v>0</v>
      </c>
      <c r="H47" s="57"/>
      <c r="I47" s="57"/>
      <c r="J47" s="57"/>
      <c r="K47" s="57"/>
      <c r="L47" s="62"/>
      <c r="M47" s="62"/>
    </row>
    <row r="48" spans="1:13" ht="15.75" x14ac:dyDescent="0.25">
      <c r="A48" s="55">
        <v>3235</v>
      </c>
      <c r="B48" s="56" t="s">
        <v>59</v>
      </c>
      <c r="C48" s="62">
        <v>5480</v>
      </c>
      <c r="D48" s="62">
        <v>0</v>
      </c>
      <c r="E48" s="62">
        <v>5480</v>
      </c>
      <c r="F48" s="57"/>
      <c r="G48" s="57">
        <f t="shared" si="0"/>
        <v>0</v>
      </c>
      <c r="H48" s="57"/>
      <c r="I48" s="57"/>
      <c r="J48" s="57"/>
      <c r="K48" s="57"/>
      <c r="L48" s="62"/>
      <c r="M48" s="62"/>
    </row>
    <row r="49" spans="1:13" ht="15.75" x14ac:dyDescent="0.25">
      <c r="A49" s="55">
        <v>3236</v>
      </c>
      <c r="B49" s="64" t="s">
        <v>60</v>
      </c>
      <c r="C49" s="62">
        <v>17000</v>
      </c>
      <c r="D49" s="62">
        <v>0</v>
      </c>
      <c r="E49" s="62">
        <v>17000</v>
      </c>
      <c r="F49" s="57"/>
      <c r="G49" s="57">
        <f t="shared" si="0"/>
        <v>0</v>
      </c>
      <c r="H49" s="57"/>
      <c r="I49" s="57"/>
      <c r="J49" s="57"/>
      <c r="K49" s="57"/>
      <c r="L49" s="62"/>
      <c r="M49" s="62"/>
    </row>
    <row r="50" spans="1:13" ht="15.75" x14ac:dyDescent="0.25">
      <c r="A50" s="55">
        <v>3237</v>
      </c>
      <c r="B50" s="56" t="s">
        <v>61</v>
      </c>
      <c r="C50" s="62">
        <v>7700</v>
      </c>
      <c r="D50" s="62">
        <v>0</v>
      </c>
      <c r="E50" s="62">
        <v>7700</v>
      </c>
      <c r="F50" s="57"/>
      <c r="G50" s="57">
        <f t="shared" si="0"/>
        <v>0</v>
      </c>
      <c r="H50" s="57"/>
      <c r="I50" s="57"/>
      <c r="J50" s="57"/>
      <c r="K50" s="57"/>
      <c r="L50" s="62"/>
      <c r="M50" s="62"/>
    </row>
    <row r="51" spans="1:13" ht="15.75" x14ac:dyDescent="0.25">
      <c r="A51" s="55">
        <v>3238</v>
      </c>
      <c r="B51" s="56" t="s">
        <v>62</v>
      </c>
      <c r="C51" s="62">
        <v>11400</v>
      </c>
      <c r="D51" s="62">
        <v>0</v>
      </c>
      <c r="E51" s="62">
        <v>11400</v>
      </c>
      <c r="F51" s="57"/>
      <c r="G51" s="57">
        <f t="shared" si="0"/>
        <v>0</v>
      </c>
      <c r="H51" s="57"/>
      <c r="I51" s="57"/>
      <c r="J51" s="57"/>
      <c r="K51" s="57"/>
      <c r="L51" s="62"/>
      <c r="M51" s="62"/>
    </row>
    <row r="52" spans="1:13" ht="15.75" x14ac:dyDescent="0.25">
      <c r="A52" s="55">
        <v>3239</v>
      </c>
      <c r="B52" s="56" t="s">
        <v>63</v>
      </c>
      <c r="C52" s="62">
        <v>20000</v>
      </c>
      <c r="D52" s="62">
        <v>0</v>
      </c>
      <c r="E52" s="62">
        <v>0</v>
      </c>
      <c r="F52" s="57"/>
      <c r="G52" s="57">
        <f t="shared" si="0"/>
        <v>20000</v>
      </c>
      <c r="H52" s="57"/>
      <c r="I52" s="57"/>
      <c r="J52" s="57"/>
      <c r="K52" s="57"/>
      <c r="L52" s="62"/>
      <c r="M52" s="62"/>
    </row>
    <row r="53" spans="1:13" ht="15.75" x14ac:dyDescent="0.25">
      <c r="A53" s="65">
        <v>324</v>
      </c>
      <c r="B53" s="56" t="s">
        <v>64</v>
      </c>
      <c r="C53" s="62">
        <v>3791</v>
      </c>
      <c r="D53" s="62">
        <v>0</v>
      </c>
      <c r="E53" s="62"/>
      <c r="F53" s="57"/>
      <c r="G53" s="57"/>
      <c r="H53" s="57">
        <v>3791</v>
      </c>
      <c r="I53" s="57"/>
      <c r="J53" s="57"/>
      <c r="K53" s="57"/>
      <c r="L53" s="62"/>
      <c r="M53" s="62"/>
    </row>
    <row r="54" spans="1:13" ht="15.75" x14ac:dyDescent="0.25">
      <c r="A54" s="53">
        <v>329</v>
      </c>
      <c r="B54" s="56"/>
      <c r="C54" s="54">
        <f>SUM(C55:C58)</f>
        <v>62620</v>
      </c>
      <c r="D54" s="62"/>
      <c r="E54" s="61">
        <f>SUM(E55:E58)</f>
        <v>62620</v>
      </c>
      <c r="F54" s="57"/>
      <c r="G54" s="57"/>
      <c r="H54" s="57"/>
      <c r="I54" s="57"/>
      <c r="J54" s="57"/>
      <c r="K54" s="57"/>
      <c r="L54" s="54"/>
      <c r="M54" s="54"/>
    </row>
    <row r="55" spans="1:13" ht="15.75" x14ac:dyDescent="0.25">
      <c r="A55" s="55">
        <v>3292</v>
      </c>
      <c r="B55" s="56" t="s">
        <v>65</v>
      </c>
      <c r="C55" s="62">
        <f>(15000*1.096)</f>
        <v>16440</v>
      </c>
      <c r="D55" s="62">
        <v>0</v>
      </c>
      <c r="E55" s="62">
        <f>(15000*1.096)</f>
        <v>16440</v>
      </c>
      <c r="F55" s="57"/>
      <c r="G55" s="57">
        <f t="shared" si="0"/>
        <v>0</v>
      </c>
      <c r="H55" s="57"/>
      <c r="I55" s="57"/>
      <c r="J55" s="57"/>
      <c r="K55" s="57"/>
      <c r="L55" s="62"/>
      <c r="M55" s="62"/>
    </row>
    <row r="56" spans="1:13" ht="15.75" x14ac:dyDescent="0.25">
      <c r="A56" s="55">
        <v>3293</v>
      </c>
      <c r="B56" s="56" t="s">
        <v>66</v>
      </c>
      <c r="C56" s="62">
        <v>5480</v>
      </c>
      <c r="D56" s="62">
        <v>0</v>
      </c>
      <c r="E56" s="62">
        <f>(5000*1.096)</f>
        <v>5480</v>
      </c>
      <c r="F56" s="57"/>
      <c r="G56" s="57">
        <f t="shared" si="0"/>
        <v>0</v>
      </c>
      <c r="H56" s="57"/>
      <c r="I56" s="57"/>
      <c r="J56" s="57"/>
      <c r="K56" s="57"/>
      <c r="L56" s="62"/>
      <c r="M56" s="62"/>
    </row>
    <row r="57" spans="1:13" ht="15.75" x14ac:dyDescent="0.25">
      <c r="A57" s="55">
        <v>3294</v>
      </c>
      <c r="B57" s="56" t="s">
        <v>67</v>
      </c>
      <c r="C57" s="62">
        <v>24200</v>
      </c>
      <c r="D57" s="62">
        <v>0</v>
      </c>
      <c r="E57" s="62">
        <v>24200</v>
      </c>
      <c r="F57" s="57"/>
      <c r="G57" s="57">
        <f t="shared" si="0"/>
        <v>0</v>
      </c>
      <c r="H57" s="57"/>
      <c r="I57" s="57"/>
      <c r="J57" s="57"/>
      <c r="K57" s="57"/>
      <c r="L57" s="62"/>
      <c r="M57" s="62"/>
    </row>
    <row r="58" spans="1:13" ht="15.75" x14ac:dyDescent="0.25">
      <c r="A58" s="55">
        <v>3299</v>
      </c>
      <c r="B58" s="64" t="s">
        <v>68</v>
      </c>
      <c r="C58" s="62">
        <v>16500</v>
      </c>
      <c r="D58" s="62">
        <v>0</v>
      </c>
      <c r="E58" s="62">
        <v>16500</v>
      </c>
      <c r="F58" s="57"/>
      <c r="G58" s="57">
        <f t="shared" si="0"/>
        <v>0</v>
      </c>
      <c r="H58" s="57"/>
      <c r="I58" s="57"/>
      <c r="J58" s="57"/>
      <c r="K58" s="57"/>
      <c r="L58" s="62"/>
      <c r="M58" s="62"/>
    </row>
    <row r="59" spans="1:13" ht="15.75" x14ac:dyDescent="0.25">
      <c r="A59" s="53">
        <v>34</v>
      </c>
      <c r="B59" s="60" t="s">
        <v>69</v>
      </c>
      <c r="C59" s="54">
        <f>(C60)</f>
        <v>6000</v>
      </c>
      <c r="D59" s="54">
        <f>(D60)</f>
        <v>0</v>
      </c>
      <c r="E59" s="63">
        <v>2500</v>
      </c>
      <c r="F59" s="54"/>
      <c r="G59" s="54">
        <f t="shared" si="0"/>
        <v>3500</v>
      </c>
      <c r="H59" s="54"/>
      <c r="I59" s="54"/>
      <c r="J59" s="54">
        <v>0</v>
      </c>
      <c r="K59" s="54"/>
      <c r="L59" s="54">
        <v>6000</v>
      </c>
      <c r="M59" s="54">
        <v>6000</v>
      </c>
    </row>
    <row r="60" spans="1:13" ht="15.75" x14ac:dyDescent="0.25">
      <c r="A60" s="55">
        <v>3431</v>
      </c>
      <c r="B60" s="56" t="s">
        <v>70</v>
      </c>
      <c r="C60" s="57">
        <v>6000</v>
      </c>
      <c r="D60" s="57">
        <v>0</v>
      </c>
      <c r="E60" s="62">
        <v>2500</v>
      </c>
      <c r="F60" s="57"/>
      <c r="G60" s="57">
        <f t="shared" si="0"/>
        <v>3500</v>
      </c>
      <c r="H60" s="57"/>
      <c r="I60" s="57"/>
      <c r="J60" s="57"/>
      <c r="K60" s="57"/>
      <c r="L60" s="57"/>
      <c r="M60" s="57"/>
    </row>
    <row r="61" spans="1:13" ht="114" x14ac:dyDescent="0.25">
      <c r="A61" s="65">
        <v>42</v>
      </c>
      <c r="B61" s="66" t="s">
        <v>71</v>
      </c>
      <c r="C61" s="67">
        <f>(C62+C63+C64)</f>
        <v>40500</v>
      </c>
      <c r="D61" s="67">
        <f>(D62+D63)</f>
        <v>0</v>
      </c>
      <c r="E61" s="67">
        <v>0</v>
      </c>
      <c r="F61" s="67">
        <f>(F62+F63)</f>
        <v>0</v>
      </c>
      <c r="G61" s="67">
        <f>(G62+G63)</f>
        <v>2500</v>
      </c>
      <c r="H61" s="57"/>
      <c r="I61" s="57"/>
      <c r="J61" s="67">
        <f>(J62+J63)</f>
        <v>3000</v>
      </c>
      <c r="K61" s="67">
        <f>(K62+K63)</f>
        <v>35000</v>
      </c>
      <c r="L61" s="67">
        <v>40500</v>
      </c>
      <c r="M61" s="67">
        <v>40500</v>
      </c>
    </row>
    <row r="62" spans="1:13" ht="15.75" x14ac:dyDescent="0.25">
      <c r="A62" s="55">
        <v>4227</v>
      </c>
      <c r="B62" s="56" t="s">
        <v>72</v>
      </c>
      <c r="C62" s="57">
        <v>38000</v>
      </c>
      <c r="D62" s="62"/>
      <c r="E62" s="62"/>
      <c r="F62" s="57">
        <v>0</v>
      </c>
      <c r="G62" s="57">
        <v>0</v>
      </c>
      <c r="H62" s="57"/>
      <c r="I62" s="57"/>
      <c r="J62" s="57">
        <v>3000</v>
      </c>
      <c r="K62" s="57">
        <v>35000</v>
      </c>
      <c r="L62" s="57"/>
      <c r="M62" s="57"/>
    </row>
    <row r="63" spans="1:13" ht="15.75" x14ac:dyDescent="0.25">
      <c r="A63" s="55">
        <v>4241</v>
      </c>
      <c r="B63" s="56" t="s">
        <v>73</v>
      </c>
      <c r="C63" s="57">
        <v>2500</v>
      </c>
      <c r="D63" s="62"/>
      <c r="E63" s="62"/>
      <c r="F63" s="57"/>
      <c r="G63" s="57">
        <v>2500</v>
      </c>
      <c r="H63" s="57"/>
      <c r="I63" s="57"/>
      <c r="J63" s="57"/>
      <c r="K63" s="57"/>
      <c r="L63" s="57"/>
      <c r="M63" s="57"/>
    </row>
    <row r="64" spans="1:13" ht="15.75" x14ac:dyDescent="0.25">
      <c r="A64" s="68"/>
      <c r="B64" s="56"/>
      <c r="C64" s="57"/>
      <c r="D64" s="62"/>
      <c r="E64" s="62"/>
      <c r="F64" s="57"/>
      <c r="G64" s="57"/>
      <c r="H64" s="57"/>
      <c r="I64" s="57"/>
      <c r="J64" s="57"/>
      <c r="K64" s="57"/>
      <c r="L64" s="58"/>
      <c r="M64" s="57"/>
    </row>
    <row r="65" spans="1:13" ht="15.75" x14ac:dyDescent="0.25">
      <c r="A65" s="55"/>
      <c r="B65" s="56"/>
      <c r="C65" s="57">
        <f>B19</f>
        <v>2592539.97044393</v>
      </c>
      <c r="D65" s="62"/>
      <c r="E65" s="62"/>
      <c r="F65" s="57"/>
      <c r="G65" s="57"/>
      <c r="H65" s="57"/>
      <c r="I65" s="57"/>
      <c r="J65" s="57"/>
      <c r="K65" s="57"/>
      <c r="L65" s="58"/>
      <c r="M65" s="57"/>
    </row>
    <row r="66" spans="1:13" ht="15.75" x14ac:dyDescent="0.25">
      <c r="A66" s="55"/>
      <c r="B66" s="69" t="s">
        <v>74</v>
      </c>
      <c r="C66" s="54">
        <f>C61+C59+C52+C25+C31</f>
        <v>2612539.97044393</v>
      </c>
      <c r="D66" s="54">
        <f>D61+D59+D25+D31</f>
        <v>163032</v>
      </c>
      <c r="E66" s="54">
        <f>E61+E59+E31</f>
        <v>393625</v>
      </c>
      <c r="F66" s="54">
        <f>F61+F59+F25+F31</f>
        <v>10000</v>
      </c>
      <c r="G66" s="54">
        <f>G61+G59+G25+G31</f>
        <v>403200</v>
      </c>
      <c r="H66" s="54">
        <v>3791</v>
      </c>
      <c r="I66" s="54"/>
      <c r="J66" s="54">
        <f>J61+J59+J25+J31</f>
        <v>4500</v>
      </c>
      <c r="K66" s="54">
        <f>K61+K59+K25+K31</f>
        <v>300000</v>
      </c>
      <c r="L66" s="54">
        <f>L61+L59+L25+L31</f>
        <v>2310920.080296149</v>
      </c>
      <c r="M66" s="54">
        <f>M61+M59+M25+M31</f>
        <v>2334093.39569763</v>
      </c>
    </row>
    <row r="67" spans="1:13" ht="15.75" x14ac:dyDescent="0.25">
      <c r="A67" s="70" t="s">
        <v>75</v>
      </c>
      <c r="B67" s="71"/>
      <c r="C67" s="72"/>
      <c r="D67" s="73"/>
      <c r="E67" s="73"/>
      <c r="F67" s="74"/>
      <c r="G67" s="74"/>
      <c r="H67" s="74"/>
      <c r="I67" s="74"/>
      <c r="J67" s="74"/>
      <c r="K67" s="74"/>
      <c r="L67" s="75"/>
      <c r="M67" s="74"/>
    </row>
    <row r="68" spans="1:13" ht="15.75" x14ac:dyDescent="0.25">
      <c r="A68" s="76"/>
      <c r="B68" s="71"/>
      <c r="C68" s="72"/>
      <c r="D68" s="73"/>
      <c r="E68" s="73"/>
      <c r="F68" s="74"/>
      <c r="G68" s="74"/>
      <c r="H68" s="74"/>
      <c r="I68" s="74"/>
      <c r="J68" s="74"/>
      <c r="K68" s="77" t="s">
        <v>76</v>
      </c>
      <c r="L68" s="78"/>
      <c r="M68" s="74"/>
    </row>
    <row r="69" spans="1:13" ht="15.75" x14ac:dyDescent="0.25">
      <c r="A69" s="76" t="s">
        <v>77</v>
      </c>
      <c r="B69" s="79" t="s">
        <v>78</v>
      </c>
      <c r="C69" s="74"/>
      <c r="D69" s="77" t="s">
        <v>79</v>
      </c>
      <c r="E69" s="73"/>
      <c r="F69" s="74"/>
      <c r="G69" s="77"/>
      <c r="H69" s="77" t="s">
        <v>80</v>
      </c>
      <c r="I69" s="77"/>
      <c r="J69" s="74"/>
      <c r="K69" s="74" t="s">
        <v>81</v>
      </c>
      <c r="L69" s="74"/>
      <c r="M69" s="74"/>
    </row>
    <row r="70" spans="1:13" ht="15.75" x14ac:dyDescent="0.25">
      <c r="A70" s="76" t="s">
        <v>82</v>
      </c>
      <c r="B70" s="79">
        <v>44683542</v>
      </c>
      <c r="C70" s="74"/>
      <c r="D70" s="73"/>
      <c r="E70" s="73"/>
      <c r="F70" s="74"/>
      <c r="G70" s="74"/>
      <c r="H70" s="74"/>
      <c r="I70" s="74"/>
      <c r="J70" s="74"/>
      <c r="K70" s="74" t="s">
        <v>83</v>
      </c>
      <c r="L70" s="74"/>
      <c r="M70" s="74"/>
    </row>
    <row r="71" spans="1:13" ht="15.75" x14ac:dyDescent="0.25">
      <c r="A71" s="80"/>
      <c r="B71" s="79"/>
      <c r="C71" s="74"/>
      <c r="D71" s="73"/>
      <c r="E71" s="73"/>
      <c r="F71" s="74"/>
      <c r="G71" s="74"/>
      <c r="H71" s="74"/>
      <c r="I71" s="74"/>
      <c r="J71" s="74"/>
      <c r="K71" s="74"/>
      <c r="L71" s="74"/>
      <c r="M71" s="74"/>
    </row>
  </sheetData>
  <mergeCells count="13">
    <mergeCell ref="K23:K24"/>
    <mergeCell ref="L23:L24"/>
    <mergeCell ref="M23:M24"/>
    <mergeCell ref="H3:L3"/>
    <mergeCell ref="A20:C20"/>
    <mergeCell ref="A21:B21"/>
    <mergeCell ref="C21:D21"/>
    <mergeCell ref="D23:E23"/>
    <mergeCell ref="F23:F24"/>
    <mergeCell ref="G23:G24"/>
    <mergeCell ref="H23:H24"/>
    <mergeCell ref="I23:I24"/>
    <mergeCell ref="J23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2016-01-11T09:03:48Z</dcterms:modified>
</cp:coreProperties>
</file>