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LANOVI\PLAN ZA 2022\"/>
    </mc:Choice>
  </mc:AlternateContent>
  <bookViews>
    <workbookView xWindow="-105" yWindow="-105" windowWidth="23250" windowHeight="12570" tabRatio="705" activeTab="4"/>
  </bookViews>
  <sheets>
    <sheet name="Izvršenje prihodi-rashodi 6. mj" sheetId="1" r:id="rId1"/>
    <sheet name="Izvršenje Prihodi 6. mj" sheetId="2" r:id="rId2"/>
    <sheet name="Sažetak računa PRIH-RASH 6. MJ" sheetId="4" r:id="rId3"/>
    <sheet name="Izvršenje Rashodi 6. mj" sheetId="3" r:id="rId4"/>
    <sheet name="Prihodi i rashodi po izvorima" sheetId="5" r:id="rId5"/>
    <sheet name="List1" sheetId="7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4" l="1"/>
  <c r="O92" i="1" l="1"/>
  <c r="P92" i="1" l="1"/>
  <c r="K81" i="1"/>
  <c r="E26" i="2" l="1"/>
  <c r="C61" i="3"/>
  <c r="F7" i="2"/>
  <c r="G7" i="2"/>
  <c r="D61" i="3"/>
  <c r="E61" i="3" l="1"/>
  <c r="D41" i="5"/>
  <c r="D40" i="5"/>
  <c r="S75" i="1"/>
  <c r="Q76" i="1"/>
  <c r="Q63" i="1"/>
  <c r="Q54" i="1"/>
  <c r="K14" i="1"/>
  <c r="K21" i="1"/>
  <c r="K26" i="1"/>
  <c r="K33" i="1"/>
  <c r="K44" i="1"/>
  <c r="O33" i="1"/>
  <c r="L76" i="1"/>
  <c r="M76" i="1"/>
  <c r="N76" i="1"/>
  <c r="P76" i="1"/>
  <c r="R76" i="1"/>
  <c r="L75" i="1"/>
  <c r="M75" i="1"/>
  <c r="N75" i="1"/>
  <c r="P75" i="1"/>
  <c r="R75" i="1"/>
  <c r="S14" i="1"/>
  <c r="O16" i="1"/>
  <c r="O54" i="1" s="1"/>
  <c r="N63" i="1"/>
  <c r="N71" i="1" s="1"/>
  <c r="K54" i="1" l="1"/>
  <c r="K75" i="1" s="1"/>
  <c r="O75" i="1"/>
  <c r="S54" i="1" l="1"/>
  <c r="O76" i="1"/>
  <c r="D39" i="5" l="1"/>
  <c r="C40" i="5"/>
  <c r="C39" i="5"/>
  <c r="E19" i="5"/>
  <c r="E16" i="5"/>
  <c r="E37" i="5"/>
  <c r="E36" i="5"/>
  <c r="E25" i="2"/>
  <c r="B10" i="4"/>
  <c r="C7" i="2"/>
  <c r="C8" i="2"/>
  <c r="D8" i="2"/>
  <c r="D7" i="2"/>
  <c r="E7" i="2"/>
  <c r="E8" i="2"/>
  <c r="E31" i="5"/>
  <c r="E32" i="5"/>
  <c r="E33" i="5"/>
  <c r="E10" i="5"/>
  <c r="E12" i="5"/>
  <c r="E13" i="5"/>
  <c r="E14" i="5"/>
  <c r="E17" i="5"/>
  <c r="E18" i="5"/>
  <c r="E22" i="5"/>
  <c r="E23" i="5"/>
  <c r="E26" i="5"/>
  <c r="E27" i="5"/>
  <c r="E28" i="5"/>
  <c r="E9" i="5"/>
  <c r="F38" i="3" l="1"/>
  <c r="G38" i="3"/>
  <c r="F37" i="3"/>
  <c r="G37" i="3"/>
  <c r="G60" i="3" l="1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6" i="3"/>
  <c r="G35" i="3"/>
  <c r="G34" i="3"/>
  <c r="G33" i="3"/>
  <c r="G32" i="3"/>
  <c r="G31" i="3"/>
  <c r="G30" i="3"/>
  <c r="G29" i="3"/>
  <c r="G28" i="3"/>
  <c r="G27" i="3"/>
  <c r="G26" i="3"/>
  <c r="G25" i="3"/>
  <c r="G22" i="3"/>
  <c r="G19" i="3"/>
  <c r="G18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6" i="3"/>
  <c r="F35" i="3"/>
  <c r="F34" i="3"/>
  <c r="F33" i="3"/>
  <c r="F32" i="3"/>
  <c r="F31" i="3"/>
  <c r="F30" i="3"/>
  <c r="F29" i="3"/>
  <c r="F28" i="3"/>
  <c r="F27" i="3"/>
  <c r="F26" i="3"/>
  <c r="F25" i="3"/>
  <c r="F22" i="3"/>
  <c r="F19" i="3"/>
  <c r="F18" i="3"/>
  <c r="D25" i="2"/>
  <c r="D26" i="2" s="1"/>
  <c r="C25" i="2"/>
  <c r="C26" i="2" s="1"/>
  <c r="G24" i="3"/>
  <c r="F24" i="3"/>
  <c r="G23" i="3"/>
  <c r="F23" i="3"/>
  <c r="G21" i="3"/>
  <c r="F21" i="3"/>
  <c r="G20" i="3"/>
  <c r="F20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F22" i="2"/>
  <c r="F23" i="2"/>
  <c r="F24" i="2"/>
  <c r="G23" i="2"/>
  <c r="G24" i="2"/>
  <c r="F61" i="3" l="1"/>
  <c r="G61" i="3"/>
  <c r="G22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O44" i="1"/>
  <c r="G25" i="2" l="1"/>
  <c r="F25" i="2"/>
  <c r="L51" i="1"/>
  <c r="O63" i="1"/>
  <c r="P63" i="1"/>
  <c r="Q71" i="1"/>
  <c r="N44" i="1"/>
  <c r="F26" i="2" l="1"/>
  <c r="G26" i="2"/>
  <c r="L14" i="1"/>
  <c r="L74" i="1" s="1"/>
  <c r="L26" i="1"/>
  <c r="M26" i="1"/>
  <c r="O14" i="1"/>
  <c r="O74" i="1" s="1"/>
  <c r="O26" i="1"/>
  <c r="O51" i="1"/>
  <c r="R14" i="1"/>
  <c r="K51" i="1" l="1"/>
  <c r="M44" i="1"/>
  <c r="Q33" i="1"/>
  <c r="P33" i="1"/>
  <c r="N33" i="1"/>
  <c r="M33" i="1"/>
  <c r="L33" i="1"/>
  <c r="L54" i="1" s="1"/>
  <c r="R26" i="1"/>
  <c r="R54" i="1" s="1"/>
  <c r="Q26" i="1"/>
  <c r="P26" i="1"/>
  <c r="N26" i="1"/>
  <c r="N21" i="1"/>
  <c r="R74" i="1"/>
  <c r="Q14" i="1"/>
  <c r="Q74" i="1" s="1"/>
  <c r="P14" i="1"/>
  <c r="P74" i="1" s="1"/>
  <c r="N14" i="1"/>
  <c r="M14" i="1"/>
  <c r="N54" i="1" l="1"/>
  <c r="K74" i="1"/>
  <c r="K76" i="1" s="1"/>
  <c r="N74" i="1"/>
  <c r="N80" i="1" s="1"/>
  <c r="P54" i="1"/>
  <c r="M54" i="1"/>
  <c r="K82" i="1"/>
  <c r="R80" i="1"/>
  <c r="O80" i="1"/>
  <c r="M74" i="1"/>
  <c r="S74" i="1" l="1"/>
  <c r="S76" i="1" s="1"/>
  <c r="L80" i="1"/>
  <c r="P80" i="1"/>
  <c r="M56" i="1"/>
  <c r="K80" i="1"/>
  <c r="M80" i="1"/>
  <c r="Q80" i="1" l="1"/>
  <c r="S80" i="1"/>
  <c r="K83" i="1" l="1"/>
  <c r="K85" i="1" l="1"/>
  <c r="D94" i="1"/>
</calcChain>
</file>

<file path=xl/sharedStrings.xml><?xml version="1.0" encoding="utf-8"?>
<sst xmlns="http://schemas.openxmlformats.org/spreadsheetml/2006/main" count="294" uniqueCount="195">
  <si>
    <t xml:space="preserve">                      UČENIČKI  DOM -KUTINA</t>
  </si>
  <si>
    <t xml:space="preserve"> </t>
  </si>
  <si>
    <t>Šifra</t>
  </si>
  <si>
    <t>Naziv</t>
  </si>
  <si>
    <t>Indeks</t>
  </si>
  <si>
    <t>Opći prihodi i primici-dec</t>
  </si>
  <si>
    <t>Vlastiti prihodi</t>
  </si>
  <si>
    <t>Prihodi za posebne namjene</t>
  </si>
  <si>
    <t>Opći prihodi i primici od SMŽ</t>
  </si>
  <si>
    <t>Pomoći MZO plaće i mat prava</t>
  </si>
  <si>
    <t>Prihodi od nefinancijske imovine i nadoknade šteta s osnova osiguranja</t>
  </si>
  <si>
    <t>Preneseni višak prihoda</t>
  </si>
  <si>
    <t>Prihodi od potpora - MZO</t>
  </si>
  <si>
    <t>Prihodi od kamata</t>
  </si>
  <si>
    <t>Prihodi od OZ za štete</t>
  </si>
  <si>
    <t>Prihodi ostvareni na tržištu-vlastiti</t>
  </si>
  <si>
    <t>Prihodi iz nadležnog proračuna-SMŽ</t>
  </si>
  <si>
    <t>UKUPNI  PRIHODI</t>
  </si>
  <si>
    <t>RASHODI POSLOVANJA</t>
  </si>
  <si>
    <t>Rashodi za zaposlene</t>
  </si>
  <si>
    <t>Izdaci za plaće</t>
  </si>
  <si>
    <t>Ostali rashodi za zaposlene</t>
  </si>
  <si>
    <t>Doprinosi za obvezno zdravstveno osiguranje</t>
  </si>
  <si>
    <t>Materijalni rashodi</t>
  </si>
  <si>
    <t>Naknade troškova zaposlenima</t>
  </si>
  <si>
    <t>Službena  putovanja</t>
  </si>
  <si>
    <t>Naknade za prijevoz, rad na ter.</t>
  </si>
  <si>
    <t>Stručno usavršavanje</t>
  </si>
  <si>
    <t>Ostali rash. za zaposl.</t>
  </si>
  <si>
    <t>Rashodi za materijal i energiju</t>
  </si>
  <si>
    <t>Uredski materijal i ostali  materijal</t>
  </si>
  <si>
    <t>Materijal i sirovine-hrana</t>
  </si>
  <si>
    <t>Energija</t>
  </si>
  <si>
    <t>Materijal i djelovi za tek. i invest. održav.</t>
  </si>
  <si>
    <t>Sitni inventar</t>
  </si>
  <si>
    <t>Službena i radna odjeća i obuća</t>
  </si>
  <si>
    <t>Rashodi za usluge</t>
  </si>
  <si>
    <t>Usluge telefona, intern.,pošte i prijevoza</t>
  </si>
  <si>
    <t>Usluge tekuć. I investc.održavanja</t>
  </si>
  <si>
    <t>Usluge promidžbe i inform</t>
  </si>
  <si>
    <t>Komunalne usluge</t>
  </si>
  <si>
    <t>Zakupnine i najamnine</t>
  </si>
  <si>
    <t>Zdravstvene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</si>
  <si>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</si>
  <si>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</si>
  <si>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</si>
  <si>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</si>
  <si>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</si>
  <si>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</si>
  <si>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kotizacije</t>
  </si>
  <si>
    <t>Pristojbe i naknade</t>
  </si>
  <si>
    <t>Financijski  rashodi</t>
  </si>
  <si>
    <t>Bankarske usl i usluge plat.prometa</t>
  </si>
  <si>
    <t>Zatezne kamate</t>
  </si>
  <si>
    <t>RASHODI UKUPNO</t>
  </si>
  <si>
    <t>VIŠAK PRIHODA POSLOVANJA</t>
  </si>
  <si>
    <t>MANJAK PRIHODA POSLOVANJA</t>
  </si>
  <si>
    <t>Višak - manjak prihoda poslovanja  - preneseni</t>
  </si>
  <si>
    <t>Obračunati prihodi poslovanja - nenaplaćeni</t>
  </si>
  <si>
    <t>Obračunati prihodi  od prod.proiz.i usluga - nenaplaćeni</t>
  </si>
  <si>
    <t>Rashodi za nabavu nefinancijske imovine</t>
  </si>
  <si>
    <t>Rashodi za nabavu proizvedene dugotrajne  imovine</t>
  </si>
  <si>
    <t>Postrojenja i oprema</t>
  </si>
  <si>
    <t>Uredska oprema i namještaj</t>
  </si>
  <si>
    <t>Ostala oprema</t>
  </si>
  <si>
    <t>Dodatna ulaganja na građe.</t>
  </si>
  <si>
    <t>Manjak prihoda od nefinancijske imovine</t>
  </si>
  <si>
    <t>Višak pr.od nefinancijske imovina - prenešeni</t>
  </si>
  <si>
    <t>Manjak pr.od nefinancijske imovine-prenešeni</t>
  </si>
  <si>
    <t xml:space="preserve">UKUPNI PRIHODI  </t>
  </si>
  <si>
    <t xml:space="preserve">UKUPNI RASHODI </t>
  </si>
  <si>
    <t xml:space="preserve">UKUPAN MANJAK PRIHODA </t>
  </si>
  <si>
    <t>9221-9222</t>
  </si>
  <si>
    <t>Višak prihoda  - preneseni</t>
  </si>
  <si>
    <t>9222-9221</t>
  </si>
  <si>
    <t>Manjak prihoda  - preneseni</t>
  </si>
  <si>
    <t>Razlika prihoda i izdataka (višak - manjak)</t>
  </si>
  <si>
    <t>Manjak pr.od nefinancijske imovine</t>
  </si>
  <si>
    <t>VIŠAK PRIHODA PRENESENI</t>
  </si>
  <si>
    <t>Višak prihoda i primitaka raspoloživ u sljed. radoblju</t>
  </si>
  <si>
    <t>KORIŠTENJE PRENESENOG VIŠKA</t>
  </si>
  <si>
    <t>Izvor financiranja: Prihodi za posebne namjene-preneseni višak</t>
  </si>
  <si>
    <t>Račun prihoda/primitka</t>
  </si>
  <si>
    <t>Naziv računa</t>
  </si>
  <si>
    <t>Višak/manjak prihoda</t>
  </si>
  <si>
    <t>Višak prihoda poslovanja</t>
  </si>
  <si>
    <t>Ostali nespomenuti prihodi</t>
  </si>
  <si>
    <t>Knjige</t>
  </si>
  <si>
    <t>Tekuće donacije trgov. društ.</t>
  </si>
  <si>
    <t>Tekuće donacije trgovačkih društava</t>
  </si>
  <si>
    <t>Troškovi sudskih postupaka</t>
  </si>
  <si>
    <t>UKUPAN VIŠAK PRIHODA POSLOVANJA</t>
  </si>
  <si>
    <t>Komunikacijska oprema</t>
  </si>
  <si>
    <t>Sportska i glaz. oprema</t>
  </si>
  <si>
    <t>Izvršenje fincijskog plana za 2022.g. po ekonomskoj klasifikaciji i  izvorima financiranja</t>
  </si>
  <si>
    <t>Izvorni plan 2022.</t>
  </si>
  <si>
    <t>Tekući plan 2022.</t>
  </si>
  <si>
    <t>UKUPNO PRIHODI IZVRŠENJE 2022.</t>
  </si>
  <si>
    <t xml:space="preserve">OPĆI DIO </t>
  </si>
  <si>
    <t xml:space="preserve">          PRIHODI I PRIMICI PO EKONOMSKOJ KLASIFIKACIJI</t>
  </si>
  <si>
    <t>Račun prihoda/ primitaka</t>
  </si>
  <si>
    <t>Pomoći unutar općeg proračuna</t>
  </si>
  <si>
    <t>Pomoći proračunskim korisnicima iz proračuna koji im nije nadležan</t>
  </si>
  <si>
    <t>Tekuće pomoći proračunskim korisnicima iz proračuna koji im nije nadležan</t>
  </si>
  <si>
    <t>Prihodi od upravnih i administrativnih pristojbi, pristojbi po posebnim propisima</t>
  </si>
  <si>
    <t>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</si>
  <si>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</si>
  <si>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</si>
  <si>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</si>
  <si>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Prihodi iz nadležnog proračuna za financiranje redovne djelatnosti proračunskih korisnika</t>
  </si>
  <si>
    <t xml:space="preserve">Prihodi iz nadležnog proračuna za financiranje rashoda poslovanja </t>
  </si>
  <si>
    <t>Prihodi iz nadležnog proračuna za financiranje rashoda za nabavu nefinancijske imovine</t>
  </si>
  <si>
    <t>Rezultat poslovanja</t>
  </si>
  <si>
    <t>Višak prihoda</t>
  </si>
  <si>
    <t>Ostvarenje/izvršenje prethodne godine</t>
  </si>
  <si>
    <t xml:space="preserve">Tekući plan </t>
  </si>
  <si>
    <t>Ostvarenje/izvršenje tekuće godine</t>
  </si>
  <si>
    <t>indeks</t>
  </si>
  <si>
    <t>Prihodi od imovine</t>
  </si>
  <si>
    <t>Prihodi od financijske imovine</t>
  </si>
  <si>
    <t>Učenički dom - Kutina</t>
  </si>
  <si>
    <t>Crkvena 22, Kutina</t>
  </si>
  <si>
    <t>UKUPNO PRIHODI</t>
  </si>
  <si>
    <t>Plaće za redovan rad</t>
  </si>
  <si>
    <t xml:space="preserve">Plaće </t>
  </si>
  <si>
    <t>Doprinosi na plaće</t>
  </si>
  <si>
    <t>Službena putovanja</t>
  </si>
  <si>
    <t>Naknade za prijevoz, rad na terenu i odvojeni život</t>
  </si>
  <si>
    <t>Uredski materijal i ostali materijali</t>
  </si>
  <si>
    <t>Materijal i dijelovi za tek. I inv. održ</t>
  </si>
  <si>
    <t>Usluge telefona, inter., pošte i prijevoza</t>
  </si>
  <si>
    <t>Oprema za grijanje, ventilaciju i hlađenje</t>
  </si>
  <si>
    <t>Uređaji, strojevi i oprema za ostale namjene</t>
  </si>
  <si>
    <t>Knjige, umjetnička djela i ostale izložbene vrijednosti</t>
  </si>
  <si>
    <t>Rashodi za dodatna ulaganja na nefinancijskoj imovini</t>
  </si>
  <si>
    <t>Dotatna ulaganja na građevinskim objektima</t>
  </si>
  <si>
    <t>Dodatna ulaganja na građevinskim objektima</t>
  </si>
  <si>
    <t>Dodatna ulaganja na na postojenjima i opremi</t>
  </si>
  <si>
    <t xml:space="preserve">    RASHODI I IZDACI PO EKONOMSKOJ KLASIFIKACIJI</t>
  </si>
  <si>
    <t>UKUPNO RASHODI</t>
  </si>
  <si>
    <t>Materijal i sirivine-hrana</t>
  </si>
  <si>
    <t>Usluge tekuć. i invest. održavanja</t>
  </si>
  <si>
    <t>Naknade troškova osobama izvan radnog odnosa</t>
  </si>
  <si>
    <t>IZVJEŠTAJ O IZVRŠENJU FINANCIJSKOG PLANA - lokalna razina</t>
  </si>
  <si>
    <t>PRIHODI/RASHODI TEKUĆA GODINA</t>
  </si>
  <si>
    <t>Sažetak Računa prihoda i rashoda i Računa financiranja</t>
  </si>
  <si>
    <t xml:space="preserve">Izvršenje prethodne godine </t>
  </si>
  <si>
    <t>Plan tekuće godine</t>
  </si>
  <si>
    <t>Izvršenje tekuće godine</t>
  </si>
  <si>
    <t>PRIHODI UKUPNO</t>
  </si>
  <si>
    <t>PRIHODI POSLOVANJA</t>
  </si>
  <si>
    <t>PRIHODI</t>
  </si>
  <si>
    <t>PRIHODI OD PRODAJE NEFINANCIJSKE IMOVINE</t>
  </si>
  <si>
    <t>RASHODI ZA NEFINANCIJSKU IMOVINU</t>
  </si>
  <si>
    <t>RAZLIKA VIŠAK/MANJAK</t>
  </si>
  <si>
    <t>VIŠKOVI/MANJKOVI</t>
  </si>
  <si>
    <t>Izvršenje prethodne godine</t>
  </si>
  <si>
    <t>UKUPAN DONOS VIŠKA/MANJKA IZ PRETHODNE (IH) GODINA</t>
  </si>
  <si>
    <t xml:space="preserve">VIŠAK IZ PRETHODNE(IH) GODINE KOJI ĆE SE RASPOREDITI </t>
  </si>
  <si>
    <t xml:space="preserve">RAČUN FINANCIRANJA </t>
  </si>
  <si>
    <t>PRIMICI OD FINANCIJSKE IMOVINE I ZADUŽIVANJA</t>
  </si>
  <si>
    <t>IZDACI ZA NEFINANCIJSKU IMOVINU</t>
  </si>
  <si>
    <t>NETO FINANCIRANJE</t>
  </si>
  <si>
    <t>VIŠAK/MANJAK+NETO FINANCIRANJE</t>
  </si>
  <si>
    <t>OPĆI DIO</t>
  </si>
  <si>
    <t xml:space="preserve">PRIHODI I RASHODI PO IZVORIMA FINANCIRANJA </t>
  </si>
  <si>
    <t>Oznaka IF</t>
  </si>
  <si>
    <t>Naziv izvora financiranja</t>
  </si>
  <si>
    <t>Tekući plan</t>
  </si>
  <si>
    <t>INDEKS</t>
  </si>
  <si>
    <t>Opći prihodi i primici</t>
  </si>
  <si>
    <t>RASHODI</t>
  </si>
  <si>
    <t>4=3/2*100</t>
  </si>
  <si>
    <t xml:space="preserve">Preneseni višak prihoda </t>
  </si>
  <si>
    <t>3.1.1.</t>
  </si>
  <si>
    <t>4.3.3.</t>
  </si>
  <si>
    <t xml:space="preserve">Prihodi za posebne namjene </t>
  </si>
  <si>
    <t>5.2.2.</t>
  </si>
  <si>
    <t>1.3.</t>
  </si>
  <si>
    <t>Opći prihodi srednje škole</t>
  </si>
  <si>
    <t>7.1.1.</t>
  </si>
  <si>
    <t>Prihodi s naslova osiguranja, refundacije šteta i totalne štete</t>
  </si>
  <si>
    <t>5.2.14.</t>
  </si>
  <si>
    <t>Pomoći-agencija za plaćanja u polj.- školska shema</t>
  </si>
  <si>
    <t>Pomoći- plaće</t>
  </si>
  <si>
    <t>Ukupno prihodi</t>
  </si>
  <si>
    <t>Ukupno rashodi</t>
  </si>
  <si>
    <t>1.1.</t>
  </si>
  <si>
    <t>Dodatna ulaganja na postr. i opremi</t>
  </si>
  <si>
    <t>Naknade trošk. osob. izvan rad. odnosa</t>
  </si>
  <si>
    <t>Ostvarenje/izvršenje 1.1,-30.6.2021.</t>
  </si>
  <si>
    <t>Ostvarenje/izvršenje 1.1.-30.6.2022.</t>
  </si>
  <si>
    <t xml:space="preserve">   POLUGODIŠNJI IZVJEŠTAJ O IZVRŠENJU FINANCIJSKOG PLANA PO EKONOMSKOJ KLASIFIKACIJI OD 01.01.2-30.06.22.</t>
  </si>
  <si>
    <t xml:space="preserve">Prihodi iz nadležnog proračuna </t>
  </si>
  <si>
    <t>UKUPNO PRIHODI +PRENESENI VIŠAK KORIŠTEN ZA POKRIĆE RASHODA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</si>
</sst>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MS Sans Serif"/>
      <charset val="238"/>
    </font>
    <font>
      <b/>
      <i/>
      <sz val="11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8"/>
      <name val="Arial"/>
      <family val="2"/>
    </font>
    <font>
      <sz val="9"/>
      <name val="Arial"/>
      <family val="2"/>
    </font>
    <font>
      <sz val="12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</font>
    <font>
      <b/>
      <sz val="9"/>
      <name val="Arial"/>
      <family val="2"/>
      <charset val="238"/>
    </font>
    <font>
      <b/>
      <sz val="8"/>
      <color indexed="8"/>
      <name val="MS Sans Serif"/>
      <charset val="238"/>
    </font>
    <font>
      <b/>
      <i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>
      <alignment wrapText="1"/>
    </xf>
    <xf numFmtId="0" fontId="2" fillId="2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3" fillId="0" borderId="2" xfId="0" applyFont="1" applyBorder="1" applyAlignment="1"/>
    <xf numFmtId="0" fontId="5" fillId="0" borderId="0" xfId="0" applyNumberFormat="1" applyFont="1" applyFill="1" applyBorder="1" applyAlignment="1" applyProtection="1">
      <alignment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11" xfId="0" applyNumberFormat="1" applyFont="1" applyFill="1" applyBorder="1" applyAlignment="1" applyProtection="1">
      <alignment horizontal="center" vertical="center" wrapText="1"/>
    </xf>
    <xf numFmtId="0" fontId="7" fillId="2" borderId="12" xfId="0" applyNumberFormat="1" applyFont="1" applyFill="1" applyBorder="1" applyAlignment="1" applyProtection="1">
      <alignment horizontal="center" vertical="center" wrapText="1"/>
    </xf>
    <xf numFmtId="0" fontId="8" fillId="2" borderId="12" xfId="0" applyNumberFormat="1" applyFont="1" applyFill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center" vertical="center" wrapText="1"/>
    </xf>
    <xf numFmtId="0" fontId="7" fillId="2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/>
    </xf>
    <xf numFmtId="0" fontId="10" fillId="0" borderId="12" xfId="0" applyNumberFormat="1" applyFont="1" applyFill="1" applyBorder="1" applyAlignment="1" applyProtection="1">
      <alignment wrapText="1"/>
    </xf>
    <xf numFmtId="0" fontId="0" fillId="0" borderId="12" xfId="0" applyNumberFormat="1" applyFill="1" applyBorder="1" applyAlignment="1" applyProtection="1"/>
    <xf numFmtId="0" fontId="0" fillId="0" borderId="13" xfId="0" applyNumberFormat="1" applyFill="1" applyBorder="1" applyAlignment="1" applyProtection="1"/>
    <xf numFmtId="0" fontId="11" fillId="0" borderId="12" xfId="0" applyNumberFormat="1" applyFont="1" applyFill="1" applyBorder="1" applyAlignment="1" applyProtection="1">
      <alignment wrapText="1"/>
    </xf>
    <xf numFmtId="3" fontId="0" fillId="0" borderId="12" xfId="0" applyNumberFormat="1" applyFill="1" applyBorder="1" applyAlignment="1" applyProtection="1"/>
    <xf numFmtId="0" fontId="5" fillId="0" borderId="12" xfId="0" applyNumberFormat="1" applyFont="1" applyFill="1" applyBorder="1" applyAlignment="1" applyProtection="1">
      <alignment wrapText="1"/>
    </xf>
    <xf numFmtId="0" fontId="5" fillId="0" borderId="14" xfId="0" applyNumberFormat="1" applyFont="1" applyFill="1" applyBorder="1" applyAlignment="1" applyProtection="1">
      <alignment horizontal="left"/>
    </xf>
    <xf numFmtId="3" fontId="13" fillId="0" borderId="12" xfId="0" applyNumberFormat="1" applyFont="1" applyFill="1" applyBorder="1" applyAlignment="1" applyProtection="1"/>
    <xf numFmtId="3" fontId="13" fillId="0" borderId="13" xfId="0" applyNumberFormat="1" applyFont="1" applyFill="1" applyBorder="1" applyAlignment="1" applyProtection="1"/>
    <xf numFmtId="0" fontId="14" fillId="0" borderId="12" xfId="0" applyNumberFormat="1" applyFont="1" applyFill="1" applyBorder="1" applyAlignment="1" applyProtection="1">
      <alignment wrapText="1"/>
    </xf>
    <xf numFmtId="0" fontId="10" fillId="0" borderId="14" xfId="0" applyNumberFormat="1" applyFont="1" applyFill="1" applyBorder="1" applyAlignment="1" applyProtection="1">
      <alignment horizontal="center"/>
    </xf>
    <xf numFmtId="0" fontId="12" fillId="0" borderId="14" xfId="0" applyNumberFormat="1" applyFont="1" applyFill="1" applyBorder="1" applyAlignment="1" applyProtection="1">
      <alignment horizontal="center"/>
    </xf>
    <xf numFmtId="0" fontId="11" fillId="0" borderId="14" xfId="0" applyNumberFormat="1" applyFont="1" applyFill="1" applyBorder="1" applyAlignment="1" applyProtection="1">
      <alignment horizontal="center"/>
    </xf>
    <xf numFmtId="0" fontId="15" fillId="0" borderId="12" xfId="0" applyNumberFormat="1" applyFont="1" applyFill="1" applyBorder="1" applyAlignment="1" applyProtection="1">
      <alignment wrapText="1"/>
    </xf>
    <xf numFmtId="0" fontId="13" fillId="0" borderId="12" xfId="0" applyNumberFormat="1" applyFont="1" applyFill="1" applyBorder="1" applyAlignment="1" applyProtection="1"/>
    <xf numFmtId="0" fontId="0" fillId="3" borderId="12" xfId="0" applyNumberFormat="1" applyFill="1" applyBorder="1" applyAlignment="1" applyProtection="1"/>
    <xf numFmtId="0" fontId="16" fillId="0" borderId="14" xfId="0" applyFont="1" applyBorder="1" applyAlignment="1">
      <alignment horizontal="left"/>
    </xf>
    <xf numFmtId="0" fontId="16" fillId="2" borderId="12" xfId="0" applyFont="1" applyFill="1" applyBorder="1" applyAlignment="1">
      <alignment horizontal="left"/>
    </xf>
    <xf numFmtId="0" fontId="17" fillId="2" borderId="14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0" fillId="0" borderId="15" xfId="0" applyNumberFormat="1" applyFill="1" applyBorder="1" applyAlignment="1" applyProtection="1"/>
    <xf numFmtId="0" fontId="16" fillId="0" borderId="15" xfId="0" applyFont="1" applyBorder="1" applyAlignment="1">
      <alignment horizontal="left"/>
    </xf>
    <xf numFmtId="0" fontId="16" fillId="2" borderId="15" xfId="0" applyFont="1" applyFill="1" applyBorder="1" applyAlignment="1">
      <alignment horizontal="left"/>
    </xf>
    <xf numFmtId="0" fontId="0" fillId="0" borderId="16" xfId="0" applyNumberFormat="1" applyFill="1" applyBorder="1" applyAlignment="1" applyProtection="1"/>
    <xf numFmtId="0" fontId="18" fillId="0" borderId="14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wrapText="1"/>
    </xf>
    <xf numFmtId="4" fontId="13" fillId="0" borderId="12" xfId="0" applyNumberFormat="1" applyFont="1" applyFill="1" applyBorder="1" applyAlignment="1" applyProtection="1"/>
    <xf numFmtId="0" fontId="19" fillId="0" borderId="14" xfId="0" applyFont="1" applyBorder="1" applyAlignment="1">
      <alignment horizontal="left"/>
    </xf>
    <xf numFmtId="0" fontId="19" fillId="2" borderId="12" xfId="0" applyFont="1" applyFill="1" applyBorder="1" applyAlignment="1">
      <alignment horizontal="left"/>
    </xf>
    <xf numFmtId="0" fontId="19" fillId="2" borderId="14" xfId="0" applyFont="1" applyFill="1" applyBorder="1" applyAlignment="1">
      <alignment horizontal="left"/>
    </xf>
    <xf numFmtId="0" fontId="13" fillId="0" borderId="13" xfId="0" applyNumberFormat="1" applyFont="1" applyFill="1" applyBorder="1" applyAlignment="1" applyProtection="1"/>
    <xf numFmtId="0" fontId="20" fillId="2" borderId="14" xfId="0" applyFont="1" applyFill="1" applyBorder="1" applyAlignment="1">
      <alignment horizontal="left"/>
    </xf>
    <xf numFmtId="3" fontId="13" fillId="4" borderId="13" xfId="0" applyNumberFormat="1" applyFont="1" applyFill="1" applyBorder="1" applyAlignment="1" applyProtection="1"/>
    <xf numFmtId="0" fontId="17" fillId="2" borderId="18" xfId="0" applyFont="1" applyFill="1" applyBorder="1" applyAlignment="1">
      <alignment horizontal="left"/>
    </xf>
    <xf numFmtId="0" fontId="19" fillId="4" borderId="12" xfId="0" applyFont="1" applyFill="1" applyBorder="1" applyAlignment="1">
      <alignment horizontal="left"/>
    </xf>
    <xf numFmtId="3" fontId="13" fillId="4" borderId="12" xfId="0" applyNumberFormat="1" applyFont="1" applyFill="1" applyBorder="1" applyAlignment="1" applyProtection="1"/>
    <xf numFmtId="0" fontId="0" fillId="0" borderId="19" xfId="0" applyNumberFormat="1" applyFill="1" applyBorder="1" applyAlignment="1" applyProtection="1"/>
    <xf numFmtId="0" fontId="16" fillId="4" borderId="12" xfId="0" applyFont="1" applyFill="1" applyBorder="1" applyAlignment="1">
      <alignment horizontal="left"/>
    </xf>
    <xf numFmtId="0" fontId="13" fillId="4" borderId="12" xfId="0" applyNumberFormat="1" applyFont="1" applyFill="1" applyBorder="1" applyAlignment="1" applyProtection="1"/>
    <xf numFmtId="0" fontId="21" fillId="4" borderId="12" xfId="0" applyFont="1" applyFill="1" applyBorder="1" applyAlignment="1">
      <alignment horizontal="left"/>
    </xf>
    <xf numFmtId="0" fontId="22" fillId="3" borderId="0" xfId="0" applyNumberFormat="1" applyFont="1" applyFill="1" applyBorder="1" applyAlignment="1" applyProtection="1"/>
    <xf numFmtId="0" fontId="0" fillId="3" borderId="20" xfId="0" applyNumberFormat="1" applyFill="1" applyBorder="1" applyAlignment="1" applyProtection="1"/>
    <xf numFmtId="0" fontId="22" fillId="4" borderId="17" xfId="0" applyNumberFormat="1" applyFont="1" applyFill="1" applyBorder="1" applyAlignment="1" applyProtection="1"/>
    <xf numFmtId="0" fontId="0" fillId="0" borderId="21" xfId="0" applyNumberFormat="1" applyFill="1" applyBorder="1" applyAlignment="1" applyProtection="1"/>
    <xf numFmtId="3" fontId="0" fillId="0" borderId="21" xfId="0" applyNumberFormat="1" applyFill="1" applyBorder="1" applyAlignment="1" applyProtection="1"/>
    <xf numFmtId="0" fontId="0" fillId="0" borderId="22" xfId="0" applyNumberFormat="1" applyFill="1" applyBorder="1" applyAlignment="1" applyProtection="1"/>
    <xf numFmtId="0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/>
    <xf numFmtId="2" fontId="13" fillId="0" borderId="0" xfId="0" applyNumberFormat="1" applyFont="1" applyFill="1" applyBorder="1" applyAlignment="1" applyProtection="1"/>
    <xf numFmtId="0" fontId="17" fillId="2" borderId="0" xfId="0" applyFont="1" applyFill="1" applyBorder="1" applyAlignment="1">
      <alignment horizontal="left"/>
    </xf>
    <xf numFmtId="0" fontId="0" fillId="4" borderId="0" xfId="0" applyNumberFormat="1" applyFont="1" applyFill="1" applyBorder="1" applyAlignment="1" applyProtection="1"/>
    <xf numFmtId="4" fontId="10" fillId="4" borderId="0" xfId="0" applyNumberFormat="1" applyFont="1" applyFill="1" applyBorder="1" applyAlignment="1" applyProtection="1"/>
    <xf numFmtId="2" fontId="0" fillId="4" borderId="0" xfId="0" applyNumberFormat="1" applyFont="1" applyFill="1" applyBorder="1" applyAlignment="1" applyProtection="1"/>
    <xf numFmtId="0" fontId="11" fillId="0" borderId="12" xfId="0" applyNumberFormat="1" applyFont="1" applyFill="1" applyBorder="1" applyAlignment="1" applyProtection="1">
      <alignment shrinkToFit="1"/>
    </xf>
    <xf numFmtId="0" fontId="0" fillId="3" borderId="0" xfId="0" applyNumberFormat="1" applyFill="1" applyBorder="1" applyAlignment="1" applyProtection="1"/>
    <xf numFmtId="4" fontId="10" fillId="3" borderId="12" xfId="0" applyNumberFormat="1" applyFont="1" applyFill="1" applyBorder="1" applyAlignment="1" applyProtection="1"/>
    <xf numFmtId="3" fontId="10" fillId="3" borderId="12" xfId="0" applyNumberFormat="1" applyFont="1" applyFill="1" applyBorder="1" applyAlignment="1" applyProtection="1"/>
    <xf numFmtId="3" fontId="13" fillId="3" borderId="12" xfId="0" applyNumberFormat="1" applyFont="1" applyFill="1" applyBorder="1" applyAlignment="1" applyProtection="1"/>
    <xf numFmtId="0" fontId="13" fillId="3" borderId="12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>
      <alignment wrapText="1"/>
    </xf>
    <xf numFmtId="4" fontId="5" fillId="3" borderId="0" xfId="0" applyNumberFormat="1" applyFont="1" applyFill="1" applyBorder="1" applyAlignment="1" applyProtection="1"/>
    <xf numFmtId="4" fontId="10" fillId="3" borderId="0" xfId="0" applyNumberFormat="1" applyFont="1" applyFill="1" applyBorder="1" applyAlignment="1" applyProtection="1"/>
    <xf numFmtId="0" fontId="0" fillId="3" borderId="0" xfId="0" applyFill="1"/>
    <xf numFmtId="3" fontId="24" fillId="0" borderId="12" xfId="0" applyNumberFormat="1" applyFont="1" applyFill="1" applyBorder="1" applyAlignment="1" applyProtection="1"/>
    <xf numFmtId="4" fontId="0" fillId="0" borderId="0" xfId="0" applyNumberFormat="1"/>
    <xf numFmtId="0" fontId="0" fillId="3" borderId="2" xfId="0" applyNumberFormat="1" applyFill="1" applyBorder="1" applyAlignment="1" applyProtection="1"/>
    <xf numFmtId="0" fontId="6" fillId="3" borderId="7" xfId="0" applyFont="1" applyFill="1" applyBorder="1" applyAlignment="1">
      <alignment wrapText="1"/>
    </xf>
    <xf numFmtId="0" fontId="7" fillId="3" borderId="12" xfId="0" applyNumberFormat="1" applyFont="1" applyFill="1" applyBorder="1" applyAlignment="1" applyProtection="1">
      <alignment horizontal="center" vertical="center" wrapText="1"/>
    </xf>
    <xf numFmtId="3" fontId="0" fillId="3" borderId="12" xfId="0" applyNumberFormat="1" applyFill="1" applyBorder="1" applyAlignment="1" applyProtection="1"/>
    <xf numFmtId="0" fontId="0" fillId="3" borderId="15" xfId="0" applyNumberFormat="1" applyFill="1" applyBorder="1" applyAlignment="1" applyProtection="1"/>
    <xf numFmtId="0" fontId="0" fillId="3" borderId="21" xfId="0" applyNumberFormat="1" applyFill="1" applyBorder="1" applyAlignment="1" applyProtection="1"/>
    <xf numFmtId="3" fontId="13" fillId="4" borderId="17" xfId="0" applyNumberFormat="1" applyFont="1" applyFill="1" applyBorder="1" applyAlignment="1" applyProtection="1"/>
    <xf numFmtId="0" fontId="0" fillId="0" borderId="12" xfId="0" applyBorder="1"/>
    <xf numFmtId="4" fontId="0" fillId="0" borderId="12" xfId="0" applyNumberFormat="1" applyBorder="1"/>
    <xf numFmtId="0" fontId="0" fillId="0" borderId="12" xfId="0" applyBorder="1" applyAlignment="1">
      <alignment wrapText="1"/>
    </xf>
    <xf numFmtId="0" fontId="24" fillId="0" borderId="12" xfId="0" applyFont="1" applyBorder="1" applyAlignment="1">
      <alignment wrapText="1"/>
    </xf>
    <xf numFmtId="0" fontId="24" fillId="0" borderId="12" xfId="0" applyFont="1" applyBorder="1"/>
    <xf numFmtId="0" fontId="24" fillId="0" borderId="0" xfId="0" applyFont="1"/>
    <xf numFmtId="0" fontId="24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4" fontId="24" fillId="0" borderId="12" xfId="0" applyNumberFormat="1" applyFont="1" applyBorder="1"/>
    <xf numFmtId="0" fontId="0" fillId="0" borderId="12" xfId="0" applyFont="1" applyBorder="1"/>
    <xf numFmtId="0" fontId="0" fillId="0" borderId="12" xfId="0" applyFont="1" applyBorder="1" applyAlignment="1">
      <alignment wrapText="1"/>
    </xf>
    <xf numFmtId="4" fontId="0" fillId="0" borderId="12" xfId="0" applyNumberFormat="1" applyFont="1" applyBorder="1"/>
    <xf numFmtId="0" fontId="28" fillId="0" borderId="12" xfId="0" applyNumberFormat="1" applyFont="1" applyFill="1" applyBorder="1" applyAlignment="1" applyProtection="1">
      <alignment horizontal="right"/>
    </xf>
    <xf numFmtId="0" fontId="29" fillId="0" borderId="12" xfId="0" applyNumberFormat="1" applyFont="1" applyFill="1" applyBorder="1" applyAlignment="1" applyProtection="1">
      <alignment horizontal="right"/>
    </xf>
    <xf numFmtId="0" fontId="29" fillId="0" borderId="0" xfId="0" applyNumberFormat="1" applyFont="1" applyFill="1" applyBorder="1" applyAlignment="1" applyProtection="1">
      <alignment horizontal="right"/>
    </xf>
    <xf numFmtId="0" fontId="28" fillId="0" borderId="12" xfId="0" applyNumberFormat="1" applyFont="1" applyFill="1" applyBorder="1" applyAlignment="1" applyProtection="1">
      <alignment wrapText="1"/>
    </xf>
    <xf numFmtId="0" fontId="30" fillId="0" borderId="12" xfId="0" applyNumberFormat="1" applyFont="1" applyFill="1" applyBorder="1" applyAlignment="1" applyProtection="1">
      <alignment wrapText="1"/>
    </xf>
    <xf numFmtId="0" fontId="29" fillId="0" borderId="12" xfId="0" applyNumberFormat="1" applyFont="1" applyFill="1" applyBorder="1" applyAlignment="1" applyProtection="1">
      <alignment wrapText="1"/>
    </xf>
    <xf numFmtId="0" fontId="31" fillId="0" borderId="12" xfId="0" applyNumberFormat="1" applyFont="1" applyFill="1" applyBorder="1" applyAlignment="1" applyProtection="1">
      <alignment wrapText="1"/>
    </xf>
    <xf numFmtId="2" fontId="0" fillId="0" borderId="12" xfId="0" applyNumberFormat="1" applyBorder="1"/>
    <xf numFmtId="0" fontId="32" fillId="0" borderId="12" xfId="0" applyFont="1" applyBorder="1"/>
    <xf numFmtId="0" fontId="33" fillId="0" borderId="12" xfId="0" applyFont="1" applyBorder="1"/>
    <xf numFmtId="0" fontId="0" fillId="0" borderId="23" xfId="0" applyFont="1" applyFill="1" applyBorder="1" applyAlignment="1">
      <alignment horizontal="center" vertical="center"/>
    </xf>
    <xf numFmtId="0" fontId="24" fillId="0" borderId="12" xfId="0" applyFont="1" applyFill="1" applyBorder="1"/>
    <xf numFmtId="0" fontId="0" fillId="0" borderId="0" xfId="0" applyBorder="1"/>
    <xf numFmtId="2" fontId="24" fillId="0" borderId="12" xfId="0" applyNumberFormat="1" applyFont="1" applyBorder="1"/>
    <xf numFmtId="2" fontId="0" fillId="0" borderId="12" xfId="0" applyNumberFormat="1" applyFont="1" applyBorder="1"/>
    <xf numFmtId="4" fontId="32" fillId="0" borderId="12" xfId="0" applyNumberFormat="1" applyFont="1" applyBorder="1"/>
    <xf numFmtId="4" fontId="0" fillId="0" borderId="0" xfId="0" applyNumberFormat="1" applyBorder="1"/>
    <xf numFmtId="4" fontId="32" fillId="0" borderId="0" xfId="0" applyNumberFormat="1" applyFont="1" applyBorder="1"/>
    <xf numFmtId="14" fontId="0" fillId="0" borderId="12" xfId="0" applyNumberFormat="1" applyBorder="1"/>
    <xf numFmtId="0" fontId="24" fillId="0" borderId="0" xfId="0" applyFont="1" applyBorder="1"/>
    <xf numFmtId="0" fontId="0" fillId="0" borderId="15" xfId="0" applyBorder="1"/>
    <xf numFmtId="0" fontId="26" fillId="0" borderId="12" xfId="0" applyNumberFormat="1" applyFont="1" applyFill="1" applyBorder="1" applyAlignment="1" applyProtection="1"/>
    <xf numFmtId="0" fontId="19" fillId="3" borderId="12" xfId="0" applyFont="1" applyFill="1" applyBorder="1" applyAlignment="1">
      <alignment horizontal="left"/>
    </xf>
    <xf numFmtId="0" fontId="16" fillId="3" borderId="12" xfId="0" applyFont="1" applyFill="1" applyBorder="1" applyAlignment="1">
      <alignment horizontal="left"/>
    </xf>
    <xf numFmtId="0" fontId="21" fillId="3" borderId="12" xfId="0" applyFont="1" applyFill="1" applyBorder="1" applyAlignment="1">
      <alignment horizontal="left"/>
    </xf>
    <xf numFmtId="0" fontId="22" fillId="3" borderId="17" xfId="0" applyNumberFormat="1" applyFont="1" applyFill="1" applyBorder="1" applyAlignment="1" applyProtection="1"/>
    <xf numFmtId="4" fontId="24" fillId="0" borderId="12" xfId="0" applyNumberFormat="1" applyFont="1" applyFill="1" applyBorder="1"/>
    <xf numFmtId="0" fontId="7" fillId="2" borderId="0" xfId="0" applyNumberFormat="1" applyFont="1" applyFill="1" applyBorder="1" applyAlignment="1" applyProtection="1">
      <alignment horizontal="center" vertical="center" wrapText="1"/>
    </xf>
    <xf numFmtId="0" fontId="7" fillId="3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wrapText="1"/>
    </xf>
    <xf numFmtId="4" fontId="10" fillId="0" borderId="0" xfId="0" applyNumberFormat="1" applyFont="1" applyFill="1" applyBorder="1" applyAlignment="1" applyProtection="1"/>
    <xf numFmtId="2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shrinkToFit="1"/>
    </xf>
    <xf numFmtId="0" fontId="23" fillId="0" borderId="0" xfId="0" applyNumberFormat="1" applyFont="1" applyFill="1" applyBorder="1" applyAlignment="1" applyProtection="1"/>
    <xf numFmtId="4" fontId="25" fillId="3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/>
    </xf>
    <xf numFmtId="4" fontId="12" fillId="0" borderId="0" xfId="0" applyNumberFormat="1" applyFont="1" applyFill="1" applyBorder="1" applyAlignment="1" applyProtection="1"/>
    <xf numFmtId="4" fontId="12" fillId="3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 applyAlignment="1" applyProtection="1"/>
    <xf numFmtId="2" fontId="5" fillId="3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wrapText="1"/>
    </xf>
    <xf numFmtId="2" fontId="10" fillId="0" borderId="0" xfId="0" applyNumberFormat="1" applyFont="1" applyFill="1" applyBorder="1" applyAlignment="1" applyProtection="1">
      <alignment horizontal="right"/>
    </xf>
    <xf numFmtId="2" fontId="10" fillId="3" borderId="0" xfId="0" applyNumberFormat="1" applyFont="1" applyFill="1" applyBorder="1" applyAlignment="1" applyProtection="1"/>
    <xf numFmtId="2" fontId="6" fillId="0" borderId="0" xfId="0" applyNumberFormat="1" applyFont="1" applyFill="1" applyBorder="1" applyAlignment="1" applyProtection="1">
      <alignment horizontal="right"/>
    </xf>
    <xf numFmtId="3" fontId="5" fillId="3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>
      <alignment horizontal="right"/>
    </xf>
    <xf numFmtId="3" fontId="10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shrinkToFit="1"/>
    </xf>
    <xf numFmtId="0" fontId="27" fillId="0" borderId="0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shrinkToFit="1"/>
    </xf>
    <xf numFmtId="3" fontId="5" fillId="0" borderId="0" xfId="0" applyNumberFormat="1" applyFont="1" applyFill="1" applyBorder="1" applyAlignment="1" applyProtection="1"/>
    <xf numFmtId="3" fontId="10" fillId="0" borderId="0" xfId="0" applyNumberFormat="1" applyFont="1" applyFill="1" applyBorder="1" applyAlignment="1" applyProtection="1"/>
    <xf numFmtId="0" fontId="26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horizontal="center"/>
    </xf>
    <xf numFmtId="3" fontId="12" fillId="0" borderId="0" xfId="0" applyNumberFormat="1" applyFont="1" applyFill="1" applyBorder="1" applyAlignment="1" applyProtection="1"/>
    <xf numFmtId="0" fontId="16" fillId="0" borderId="0" xfId="0" applyFont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3" fontId="13" fillId="0" borderId="0" xfId="0" applyNumberFormat="1" applyFont="1" applyFill="1" applyBorder="1" applyAlignment="1" applyProtection="1"/>
    <xf numFmtId="3" fontId="13" fillId="3" borderId="0" xfId="0" applyNumberFormat="1" applyFont="1" applyFill="1" applyBorder="1" applyAlignment="1" applyProtection="1"/>
    <xf numFmtId="0" fontId="19" fillId="0" borderId="0" xfId="0" applyFont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3" fillId="0" borderId="0" xfId="0" applyNumberFormat="1" applyFont="1" applyFill="1" applyBorder="1" applyAlignment="1" applyProtection="1"/>
    <xf numFmtId="0" fontId="13" fillId="3" borderId="0" xfId="0" applyNumberFormat="1" applyFont="1" applyFill="1" applyBorder="1" applyAlignment="1" applyProtection="1"/>
    <xf numFmtId="0" fontId="20" fillId="2" borderId="0" xfId="0" applyFont="1" applyFill="1" applyBorder="1" applyAlignment="1">
      <alignment horizontal="left"/>
    </xf>
    <xf numFmtId="0" fontId="5" fillId="3" borderId="0" xfId="0" applyNumberFormat="1" applyFont="1" applyFill="1" applyBorder="1" applyAlignment="1" applyProtection="1"/>
    <xf numFmtId="0" fontId="1" fillId="3" borderId="0" xfId="0" applyNumberFormat="1" applyFont="1" applyFill="1" applyBorder="1" applyAlignment="1" applyProtection="1">
      <alignment wrapText="1"/>
    </xf>
    <xf numFmtId="0" fontId="5" fillId="3" borderId="0" xfId="0" applyNumberFormat="1" applyFont="1" applyFill="1" applyBorder="1" applyAlignment="1" applyProtection="1">
      <alignment horizontal="center"/>
    </xf>
    <xf numFmtId="2" fontId="13" fillId="3" borderId="0" xfId="0" applyNumberFormat="1" applyFont="1" applyFill="1" applyBorder="1" applyAlignment="1" applyProtection="1"/>
    <xf numFmtId="0" fontId="0" fillId="3" borderId="0" xfId="0" applyNumberFormat="1" applyFont="1" applyFill="1" applyBorder="1" applyAlignment="1" applyProtection="1">
      <alignment horizontal="center"/>
    </xf>
    <xf numFmtId="0" fontId="0" fillId="3" borderId="0" xfId="0" applyNumberFormat="1" applyFont="1" applyFill="1" applyBorder="1" applyAlignment="1" applyProtection="1"/>
    <xf numFmtId="2" fontId="0" fillId="3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/>
    <xf numFmtId="0" fontId="10" fillId="3" borderId="2" xfId="0" applyNumberFormat="1" applyFont="1" applyFill="1" applyBorder="1" applyAlignment="1" applyProtection="1"/>
    <xf numFmtId="0" fontId="0" fillId="0" borderId="2" xfId="0" applyNumberFormat="1" applyFill="1" applyBorder="1" applyAlignment="1" applyProtection="1"/>
    <xf numFmtId="0" fontId="0" fillId="0" borderId="24" xfId="0" applyNumberFormat="1" applyFill="1" applyBorder="1" applyAlignment="1" applyProtection="1"/>
    <xf numFmtId="0" fontId="10" fillId="0" borderId="18" xfId="0" applyNumberFormat="1" applyFont="1" applyFill="1" applyBorder="1" applyAlignment="1" applyProtection="1"/>
    <xf numFmtId="0" fontId="5" fillId="0" borderId="18" xfId="0" applyNumberFormat="1" applyFont="1" applyFill="1" applyBorder="1" applyAlignment="1" applyProtection="1"/>
    <xf numFmtId="0" fontId="1" fillId="0" borderId="18" xfId="0" applyNumberFormat="1" applyFont="1" applyFill="1" applyBorder="1" applyAlignment="1" applyProtection="1">
      <alignment wrapText="1"/>
    </xf>
    <xf numFmtId="0" fontId="5" fillId="0" borderId="19" xfId="0" applyNumberFormat="1" applyFont="1" applyFill="1" applyBorder="1" applyAlignment="1" applyProtection="1">
      <alignment wrapText="1"/>
    </xf>
    <xf numFmtId="0" fontId="5" fillId="0" borderId="18" xfId="0" applyNumberFormat="1" applyFont="1" applyFill="1" applyBorder="1" applyAlignment="1" applyProtection="1">
      <alignment horizontal="center"/>
    </xf>
    <xf numFmtId="2" fontId="13" fillId="0" borderId="19" xfId="0" applyNumberFormat="1" applyFont="1" applyFill="1" applyBorder="1" applyAlignment="1" applyProtection="1"/>
    <xf numFmtId="0" fontId="0" fillId="0" borderId="18" xfId="0" applyNumberFormat="1" applyFont="1" applyFill="1" applyBorder="1" applyAlignment="1" applyProtection="1">
      <alignment horizontal="center"/>
    </xf>
    <xf numFmtId="2" fontId="0" fillId="4" borderId="19" xfId="0" applyNumberFormat="1" applyFont="1" applyFill="1" applyBorder="1" applyAlignment="1" applyProtection="1"/>
    <xf numFmtId="0" fontId="0" fillId="0" borderId="20" xfId="0" applyNumberFormat="1" applyFill="1" applyBorder="1" applyAlignment="1" applyProtection="1"/>
    <xf numFmtId="3" fontId="4" fillId="0" borderId="3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/>
    </xf>
    <xf numFmtId="0" fontId="0" fillId="0" borderId="12" xfId="0" applyBorder="1" applyAlignment="1">
      <alignment horizontal="right" wrapText="1"/>
    </xf>
    <xf numFmtId="0" fontId="24" fillId="0" borderId="0" xfId="0" applyFont="1" applyAlignment="1">
      <alignment horizontal="center"/>
    </xf>
    <xf numFmtId="0" fontId="24" fillId="0" borderId="1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topLeftCell="I10" workbookViewId="0">
      <selection activeCell="X13" sqref="X13"/>
    </sheetView>
  </sheetViews>
  <sheetFormatPr defaultRowHeight="15" x14ac:dyDescent="0.25"/>
  <cols>
    <col min="1" max="1" width="1.140625" hidden="1" customWidth="1"/>
    <col min="2" max="2" width="27.42578125" hidden="1" customWidth="1"/>
    <col min="3" max="4" width="13.7109375" hidden="1" customWidth="1"/>
    <col min="5" max="6" width="13.7109375" style="86" hidden="1" customWidth="1"/>
    <col min="7" max="8" width="9.140625" hidden="1" customWidth="1"/>
    <col min="10" max="10" width="40.7109375" customWidth="1"/>
    <col min="11" max="11" width="10.7109375" customWidth="1"/>
    <col min="12" max="12" width="9.85546875" customWidth="1"/>
    <col min="13" max="13" width="10.42578125" customWidth="1"/>
    <col min="14" max="14" width="10.28515625" bestFit="1" customWidth="1"/>
    <col min="15" max="15" width="13" customWidth="1"/>
    <col min="17" max="17" width="9.140625" style="86"/>
    <col min="19" max="19" width="13.7109375" customWidth="1"/>
    <col min="21" max="21" width="13.140625" customWidth="1"/>
  </cols>
  <sheetData>
    <row r="1" spans="1:20" x14ac:dyDescent="0.25">
      <c r="B1" s="1"/>
      <c r="C1" s="2"/>
      <c r="D1" s="4"/>
      <c r="E1" s="77"/>
      <c r="F1" s="77"/>
      <c r="G1" s="4"/>
      <c r="H1" s="4"/>
      <c r="I1" s="204" t="s">
        <v>0</v>
      </c>
      <c r="J1" s="204"/>
      <c r="K1" s="4"/>
      <c r="L1" s="4"/>
      <c r="M1" s="4"/>
      <c r="N1" s="4"/>
      <c r="O1" s="4"/>
      <c r="P1" s="4"/>
      <c r="Q1" s="77"/>
      <c r="R1" s="4"/>
      <c r="S1" s="4"/>
    </row>
    <row r="2" spans="1:20" ht="15.75" thickBot="1" x14ac:dyDescent="0.3">
      <c r="A2" s="7"/>
      <c r="B2" s="7"/>
      <c r="C2" s="7"/>
      <c r="D2" s="4"/>
      <c r="E2" s="77"/>
      <c r="F2" s="77"/>
      <c r="G2" s="4"/>
      <c r="H2" s="4"/>
      <c r="I2" s="4"/>
      <c r="J2" s="7" t="s">
        <v>192</v>
      </c>
      <c r="K2" s="7"/>
      <c r="L2" s="7"/>
      <c r="M2" s="4"/>
      <c r="N2" s="77"/>
      <c r="O2" s="77"/>
      <c r="P2" s="4"/>
      <c r="Q2" s="4"/>
      <c r="R2" s="4"/>
      <c r="S2" s="4"/>
    </row>
    <row r="3" spans="1:20" x14ac:dyDescent="0.25">
      <c r="A3" s="1"/>
      <c r="B3" s="2"/>
      <c r="C3" s="3"/>
      <c r="D3" s="4"/>
      <c r="E3" s="77"/>
      <c r="F3" s="77"/>
      <c r="G3" s="4"/>
      <c r="H3" s="4"/>
      <c r="I3" s="5"/>
      <c r="J3" s="6" t="s">
        <v>94</v>
      </c>
      <c r="K3" s="6"/>
      <c r="L3" s="6"/>
      <c r="M3" s="6"/>
      <c r="N3" s="6"/>
      <c r="O3" s="6"/>
      <c r="P3" s="6"/>
      <c r="Q3" s="89"/>
      <c r="R3" s="200"/>
      <c r="S3" s="202"/>
    </row>
    <row r="4" spans="1:20" x14ac:dyDescent="0.25">
      <c r="H4" s="4"/>
      <c r="I4" s="8"/>
      <c r="J4" s="9"/>
      <c r="K4" s="10"/>
      <c r="L4" s="10"/>
      <c r="M4" s="10"/>
      <c r="N4" s="10"/>
      <c r="O4" s="10"/>
      <c r="P4" s="10"/>
      <c r="Q4" s="90"/>
      <c r="R4" s="201"/>
      <c r="S4" s="203"/>
    </row>
    <row r="5" spans="1:20" ht="56.25" x14ac:dyDescent="0.25">
      <c r="A5" s="135" t="s">
        <v>2</v>
      </c>
      <c r="B5" s="135"/>
      <c r="C5" s="135"/>
      <c r="D5" s="135"/>
      <c r="E5" s="136"/>
      <c r="F5" s="136"/>
      <c r="G5" s="135"/>
      <c r="H5" s="135"/>
      <c r="I5" s="11" t="s">
        <v>2</v>
      </c>
      <c r="J5" s="12" t="s">
        <v>3</v>
      </c>
      <c r="K5" s="13" t="s">
        <v>5</v>
      </c>
      <c r="L5" s="13" t="s">
        <v>6</v>
      </c>
      <c r="M5" s="13" t="s">
        <v>7</v>
      </c>
      <c r="N5" s="13" t="s">
        <v>8</v>
      </c>
      <c r="O5" s="13" t="s">
        <v>9</v>
      </c>
      <c r="P5" s="14" t="s">
        <v>10</v>
      </c>
      <c r="Q5" s="91" t="s">
        <v>11</v>
      </c>
      <c r="R5" s="15" t="s">
        <v>89</v>
      </c>
      <c r="S5" s="16" t="s">
        <v>97</v>
      </c>
    </row>
    <row r="6" spans="1:20" x14ac:dyDescent="0.25">
      <c r="A6" s="69"/>
      <c r="B6" s="137"/>
      <c r="C6" s="66"/>
      <c r="D6" s="4"/>
      <c r="E6" s="77"/>
      <c r="F6" s="77"/>
      <c r="G6" s="4"/>
      <c r="H6" s="4"/>
      <c r="I6" s="17"/>
      <c r="J6" s="18">
        <v>1</v>
      </c>
      <c r="K6" s="19">
        <v>2</v>
      </c>
      <c r="L6" s="19">
        <v>3</v>
      </c>
      <c r="M6" s="19"/>
      <c r="N6" s="19"/>
      <c r="O6" s="19"/>
      <c r="P6" s="19"/>
      <c r="Q6" s="33"/>
      <c r="R6" s="19"/>
      <c r="S6" s="20"/>
    </row>
    <row r="7" spans="1:20" ht="14.1" customHeight="1" x14ac:dyDescent="0.25">
      <c r="A7" s="69"/>
      <c r="B7" s="138"/>
      <c r="C7" s="139"/>
      <c r="D7" s="139"/>
      <c r="E7" s="85"/>
      <c r="F7" s="85"/>
      <c r="G7" s="140"/>
      <c r="H7" s="140"/>
      <c r="I7" s="17">
        <v>6361</v>
      </c>
      <c r="J7" s="21" t="s">
        <v>12</v>
      </c>
      <c r="K7" s="19"/>
      <c r="L7" s="19"/>
      <c r="M7" s="19"/>
      <c r="N7" s="19"/>
      <c r="O7" s="22">
        <v>855362</v>
      </c>
      <c r="P7" s="19"/>
      <c r="Q7" s="33"/>
      <c r="R7" s="19"/>
      <c r="S7" s="20"/>
      <c r="T7" t="s">
        <v>1</v>
      </c>
    </row>
    <row r="8" spans="1:20" ht="14.1" customHeight="1" x14ac:dyDescent="0.25">
      <c r="A8" s="69"/>
      <c r="B8" s="68"/>
      <c r="C8" s="139"/>
      <c r="D8" s="139"/>
      <c r="E8" s="85"/>
      <c r="F8" s="85"/>
      <c r="G8" s="140"/>
      <c r="H8" s="140"/>
      <c r="I8" s="17">
        <v>6413</v>
      </c>
      <c r="J8" s="23" t="s">
        <v>13</v>
      </c>
      <c r="K8" s="19"/>
      <c r="L8" s="19">
        <v>2</v>
      </c>
      <c r="M8" s="19"/>
      <c r="N8" s="19"/>
      <c r="O8" s="19"/>
      <c r="P8" s="19"/>
      <c r="Q8" s="33"/>
      <c r="R8" s="19"/>
      <c r="S8" s="20"/>
    </row>
    <row r="9" spans="1:20" ht="14.1" customHeight="1" x14ac:dyDescent="0.25">
      <c r="A9" s="69"/>
      <c r="B9" s="138"/>
      <c r="C9" s="139"/>
      <c r="D9" s="139"/>
      <c r="E9" s="85"/>
      <c r="F9" s="85"/>
      <c r="G9" s="140"/>
      <c r="H9" s="140"/>
      <c r="I9" s="17">
        <v>6526</v>
      </c>
      <c r="J9" s="21" t="s">
        <v>14</v>
      </c>
      <c r="K9" s="19"/>
      <c r="L9" s="19"/>
      <c r="M9" s="19"/>
      <c r="N9" s="19"/>
      <c r="O9" s="19"/>
      <c r="P9" s="22">
        <v>3029</v>
      </c>
      <c r="Q9" s="33"/>
      <c r="R9" s="19"/>
      <c r="S9" s="20"/>
    </row>
    <row r="10" spans="1:20" ht="14.1" customHeight="1" x14ac:dyDescent="0.25">
      <c r="A10" s="69"/>
      <c r="B10" s="141"/>
      <c r="C10" s="139"/>
      <c r="D10" s="139"/>
      <c r="E10" s="85"/>
      <c r="F10" s="85"/>
      <c r="G10" s="140"/>
      <c r="H10" s="140"/>
      <c r="I10" s="17">
        <v>6615</v>
      </c>
      <c r="J10" s="21" t="s">
        <v>15</v>
      </c>
      <c r="K10" s="19"/>
      <c r="L10" s="22">
        <v>14628</v>
      </c>
      <c r="M10" s="19"/>
      <c r="N10" s="19"/>
      <c r="O10" s="19"/>
      <c r="P10" s="19"/>
      <c r="Q10" s="33"/>
      <c r="R10" s="19"/>
      <c r="S10" s="20"/>
    </row>
    <row r="11" spans="1:20" ht="14.1" customHeight="1" x14ac:dyDescent="0.25">
      <c r="A11" s="69"/>
      <c r="B11" s="141"/>
      <c r="C11" s="139"/>
      <c r="D11" s="139"/>
      <c r="E11" s="85"/>
      <c r="F11" s="85"/>
      <c r="G11" s="140"/>
      <c r="H11" s="140"/>
      <c r="I11" s="17">
        <v>6631</v>
      </c>
      <c r="J11" s="76" t="s">
        <v>88</v>
      </c>
      <c r="K11" s="19"/>
      <c r="L11" s="22"/>
      <c r="M11" s="19"/>
      <c r="N11" s="19"/>
      <c r="O11" s="19"/>
      <c r="P11" s="19"/>
      <c r="Q11" s="33"/>
      <c r="R11" s="22"/>
      <c r="S11" s="20"/>
    </row>
    <row r="12" spans="1:20" ht="14.1" customHeight="1" x14ac:dyDescent="0.25">
      <c r="A12" s="69"/>
      <c r="B12" s="142"/>
      <c r="C12" s="139"/>
      <c r="D12" s="139"/>
      <c r="E12" s="85"/>
      <c r="F12" s="85"/>
      <c r="G12" s="140"/>
      <c r="H12" s="140"/>
      <c r="I12" s="17">
        <v>6711</v>
      </c>
      <c r="J12" s="21" t="s">
        <v>16</v>
      </c>
      <c r="K12" s="22">
        <v>235334</v>
      </c>
      <c r="L12" s="19"/>
      <c r="M12" s="19"/>
      <c r="N12" s="22">
        <v>576763</v>
      </c>
      <c r="O12" s="19"/>
      <c r="P12" s="19"/>
      <c r="Q12" s="33"/>
      <c r="R12" s="22"/>
      <c r="S12" s="20"/>
    </row>
    <row r="13" spans="1:20" ht="14.1" customHeight="1" x14ac:dyDescent="0.25">
      <c r="A13" s="69"/>
      <c r="B13" s="142"/>
      <c r="C13" s="143"/>
      <c r="D13" s="85"/>
      <c r="E13" s="85"/>
      <c r="F13" s="85"/>
      <c r="G13" s="140"/>
      <c r="H13" s="140"/>
      <c r="I13" s="17">
        <v>922</v>
      </c>
      <c r="J13" s="21"/>
      <c r="K13" s="22"/>
      <c r="L13" s="19"/>
      <c r="M13" s="19"/>
      <c r="N13" s="22"/>
      <c r="O13" s="19"/>
      <c r="P13" s="19"/>
      <c r="Q13" s="33"/>
      <c r="R13" s="22"/>
      <c r="S13" s="20"/>
    </row>
    <row r="14" spans="1:20" ht="14.1" customHeight="1" x14ac:dyDescent="0.25">
      <c r="A14" s="144"/>
      <c r="B14" s="138"/>
      <c r="C14" s="145"/>
      <c r="D14" s="145"/>
      <c r="E14" s="146"/>
      <c r="F14" s="84"/>
      <c r="G14" s="140"/>
      <c r="H14" s="140"/>
      <c r="I14" s="24"/>
      <c r="J14" s="21" t="s">
        <v>17</v>
      </c>
      <c r="K14" s="25">
        <f>SUM(K12)</f>
        <v>235334</v>
      </c>
      <c r="L14" s="25">
        <f>SUM(L8:L12)</f>
        <v>14630</v>
      </c>
      <c r="M14" s="25">
        <f>SUM(M9:M12)</f>
        <v>0</v>
      </c>
      <c r="N14" s="25">
        <f>SUM(N12)</f>
        <v>576763</v>
      </c>
      <c r="O14" s="25">
        <f>SUM(O7:O12)</f>
        <v>855362</v>
      </c>
      <c r="P14" s="25">
        <f>SUM(P9:P12)</f>
        <v>3029</v>
      </c>
      <c r="Q14" s="80">
        <f>SUM(Q9:Q12)</f>
        <v>0</v>
      </c>
      <c r="R14" s="25">
        <f>SUM(R11)</f>
        <v>0</v>
      </c>
      <c r="S14" s="26">
        <f>SUM(K14:R14)</f>
        <v>1685118</v>
      </c>
    </row>
    <row r="15" spans="1:20" ht="14.1" customHeight="1" x14ac:dyDescent="0.25">
      <c r="A15" s="69"/>
      <c r="B15" s="68"/>
      <c r="C15" s="70"/>
      <c r="D15" s="65"/>
      <c r="E15" s="82"/>
      <c r="F15" s="85"/>
      <c r="G15" s="140"/>
      <c r="H15" s="140"/>
      <c r="I15" s="17">
        <v>3</v>
      </c>
      <c r="J15" s="23" t="s">
        <v>18</v>
      </c>
      <c r="K15" s="19"/>
      <c r="L15" s="19"/>
      <c r="M15" s="19"/>
      <c r="N15" s="19"/>
      <c r="O15" s="19"/>
      <c r="P15" s="19"/>
      <c r="Q15" s="33"/>
      <c r="R15" s="19"/>
      <c r="S15" s="20"/>
    </row>
    <row r="16" spans="1:20" ht="14.1" customHeight="1" x14ac:dyDescent="0.25">
      <c r="A16" s="69"/>
      <c r="B16" s="147"/>
      <c r="C16" s="70"/>
      <c r="D16" s="70"/>
      <c r="E16" s="84"/>
      <c r="F16" s="84"/>
      <c r="G16" s="140"/>
      <c r="H16" s="140"/>
      <c r="I16" s="17">
        <v>31</v>
      </c>
      <c r="J16" s="27" t="s">
        <v>19</v>
      </c>
      <c r="K16" s="19"/>
      <c r="L16" s="19"/>
      <c r="M16" s="19"/>
      <c r="N16" s="19"/>
      <c r="O16" s="45">
        <f>SUM(O17+O18+O19+O26+O33+O44+O51)</f>
        <v>866214</v>
      </c>
      <c r="P16" s="19"/>
      <c r="Q16" s="33"/>
      <c r="R16" s="19"/>
      <c r="S16" s="20"/>
    </row>
    <row r="17" spans="1:21" ht="14.1" customHeight="1" x14ac:dyDescent="0.25">
      <c r="A17" s="148"/>
      <c r="B17" s="137"/>
      <c r="C17" s="139"/>
      <c r="D17" s="139"/>
      <c r="E17" s="85"/>
      <c r="F17" s="85"/>
      <c r="G17" s="140"/>
      <c r="H17" s="140"/>
      <c r="I17" s="28">
        <v>3111</v>
      </c>
      <c r="J17" s="18" t="s">
        <v>20</v>
      </c>
      <c r="K17" s="19"/>
      <c r="L17" s="19"/>
      <c r="M17" s="19"/>
      <c r="N17" s="19"/>
      <c r="O17" s="22">
        <v>716538</v>
      </c>
      <c r="P17" s="19"/>
      <c r="Q17" s="33"/>
      <c r="R17" s="19"/>
      <c r="S17" s="20"/>
    </row>
    <row r="18" spans="1:21" ht="14.1" customHeight="1" x14ac:dyDescent="0.25">
      <c r="A18" s="148"/>
      <c r="B18" s="137"/>
      <c r="C18" s="139"/>
      <c r="D18" s="139"/>
      <c r="E18" s="85"/>
      <c r="F18" s="85"/>
      <c r="G18" s="140"/>
      <c r="H18" s="140"/>
      <c r="I18" s="28">
        <v>3121</v>
      </c>
      <c r="J18" s="18" t="s">
        <v>21</v>
      </c>
      <c r="K18" s="19"/>
      <c r="L18" s="19"/>
      <c r="M18" s="19"/>
      <c r="N18" s="19"/>
      <c r="O18" s="78">
        <v>23203</v>
      </c>
      <c r="P18" s="19"/>
      <c r="Q18" s="33"/>
      <c r="R18" s="19"/>
      <c r="S18" s="20"/>
    </row>
    <row r="19" spans="1:21" ht="14.1" customHeight="1" x14ac:dyDescent="0.25">
      <c r="A19" s="148"/>
      <c r="B19" s="137"/>
      <c r="C19" s="139"/>
      <c r="D19" s="139"/>
      <c r="E19" s="85"/>
      <c r="F19" s="85"/>
      <c r="G19" s="140"/>
      <c r="H19" s="140"/>
      <c r="I19" s="28">
        <v>3132</v>
      </c>
      <c r="J19" s="18" t="s">
        <v>22</v>
      </c>
      <c r="K19" s="19"/>
      <c r="L19" s="19"/>
      <c r="M19" s="19"/>
      <c r="N19" s="19"/>
      <c r="O19" s="78">
        <v>118275</v>
      </c>
      <c r="P19" s="19"/>
      <c r="Q19" s="33"/>
      <c r="R19" s="19"/>
      <c r="S19" s="20"/>
    </row>
    <row r="20" spans="1:21" ht="14.1" customHeight="1" x14ac:dyDescent="0.25">
      <c r="A20" s="149"/>
      <c r="B20" s="147"/>
      <c r="C20" s="84"/>
      <c r="D20" s="150"/>
      <c r="E20" s="151"/>
      <c r="F20" s="84"/>
      <c r="G20" s="140"/>
      <c r="H20" s="140"/>
      <c r="I20" s="29">
        <v>32</v>
      </c>
      <c r="J20" s="27" t="s">
        <v>23</v>
      </c>
      <c r="K20" s="19"/>
      <c r="L20" s="19"/>
      <c r="M20" s="19"/>
      <c r="N20" s="19"/>
      <c r="O20" s="19"/>
      <c r="P20" s="19"/>
      <c r="Q20" s="33"/>
      <c r="R20" s="19"/>
      <c r="S20" s="20"/>
      <c r="U20" t="s">
        <v>1</v>
      </c>
    </row>
    <row r="21" spans="1:21" ht="14.1" customHeight="1" x14ac:dyDescent="0.25">
      <c r="A21" s="152"/>
      <c r="B21" s="153"/>
      <c r="C21" s="70"/>
      <c r="D21" s="150"/>
      <c r="E21" s="151"/>
      <c r="F21" s="84"/>
      <c r="G21" s="140"/>
      <c r="H21" s="140"/>
      <c r="I21" s="17">
        <v>321</v>
      </c>
      <c r="J21" s="23" t="s">
        <v>24</v>
      </c>
      <c r="K21" s="25">
        <f>SUM(K22:K25)</f>
        <v>38178</v>
      </c>
      <c r="L21" s="19"/>
      <c r="M21" s="25"/>
      <c r="N21" s="32">
        <f>SUM(N22:N25)</f>
        <v>594</v>
      </c>
      <c r="O21" s="19" t="s">
        <v>1</v>
      </c>
      <c r="P21" s="19"/>
      <c r="Q21" s="33"/>
      <c r="R21" s="19"/>
      <c r="S21" s="20"/>
    </row>
    <row r="22" spans="1:21" ht="14.1" customHeight="1" x14ac:dyDescent="0.25">
      <c r="A22" s="148"/>
      <c r="B22" s="137"/>
      <c r="C22" s="139"/>
      <c r="D22" s="154"/>
      <c r="E22" s="155"/>
      <c r="F22" s="85"/>
      <c r="G22" s="140"/>
      <c r="H22" s="140"/>
      <c r="I22" s="28">
        <v>3211</v>
      </c>
      <c r="J22" s="18" t="s">
        <v>25</v>
      </c>
      <c r="K22" s="22">
        <v>21427</v>
      </c>
      <c r="L22" s="19"/>
      <c r="M22" s="19"/>
      <c r="N22" s="22"/>
      <c r="O22" s="19"/>
      <c r="P22" s="19"/>
      <c r="Q22" s="33"/>
      <c r="R22" s="19"/>
      <c r="S22" s="20"/>
    </row>
    <row r="23" spans="1:21" ht="14.1" customHeight="1" x14ac:dyDescent="0.25">
      <c r="A23" s="148"/>
      <c r="B23" s="137"/>
      <c r="C23" s="139"/>
      <c r="D23" s="156"/>
      <c r="E23" s="155"/>
      <c r="F23" s="85"/>
      <c r="G23" s="140"/>
      <c r="H23" s="140"/>
      <c r="I23" s="28">
        <v>3212</v>
      </c>
      <c r="J23" s="18" t="s">
        <v>26</v>
      </c>
      <c r="K23" s="22">
        <v>14316</v>
      </c>
      <c r="L23" s="19"/>
      <c r="M23" s="19"/>
      <c r="N23" s="19"/>
      <c r="O23" s="19"/>
      <c r="P23" s="19"/>
      <c r="Q23" s="33"/>
      <c r="R23" s="19"/>
      <c r="S23" s="20"/>
      <c r="T23" t="s">
        <v>1</v>
      </c>
    </row>
    <row r="24" spans="1:21" ht="14.1" customHeight="1" x14ac:dyDescent="0.25">
      <c r="A24" s="148"/>
      <c r="B24" s="137"/>
      <c r="C24" s="139"/>
      <c r="D24" s="154"/>
      <c r="E24" s="155"/>
      <c r="F24" s="85"/>
      <c r="G24" s="140"/>
      <c r="H24" s="140"/>
      <c r="I24" s="28">
        <v>3213</v>
      </c>
      <c r="J24" s="18" t="s">
        <v>27</v>
      </c>
      <c r="K24" s="22">
        <v>2435</v>
      </c>
      <c r="L24" s="19"/>
      <c r="M24" s="19"/>
      <c r="N24" s="19"/>
      <c r="O24" s="19"/>
      <c r="P24" s="19"/>
      <c r="Q24" s="33"/>
      <c r="R24" s="19"/>
      <c r="S24" s="20"/>
    </row>
    <row r="25" spans="1:21" ht="14.1" customHeight="1" x14ac:dyDescent="0.25">
      <c r="A25" s="148"/>
      <c r="B25" s="137"/>
      <c r="C25" s="139"/>
      <c r="D25" s="154"/>
      <c r="E25" s="155"/>
      <c r="F25" s="85"/>
      <c r="G25" s="140"/>
      <c r="H25" s="140"/>
      <c r="I25" s="28">
        <v>3214</v>
      </c>
      <c r="J25" s="18" t="s">
        <v>28</v>
      </c>
      <c r="K25" s="22"/>
      <c r="L25" s="19"/>
      <c r="M25" s="22"/>
      <c r="N25" s="19">
        <v>594</v>
      </c>
      <c r="O25" s="19"/>
      <c r="P25" s="19"/>
      <c r="Q25" s="33"/>
      <c r="R25" s="19"/>
      <c r="S25" s="20"/>
    </row>
    <row r="26" spans="1:21" ht="14.1" customHeight="1" x14ac:dyDescent="0.25">
      <c r="A26" s="152"/>
      <c r="B26" s="153"/>
      <c r="C26" s="70"/>
      <c r="D26" s="70"/>
      <c r="E26" s="157"/>
      <c r="F26" s="84"/>
      <c r="G26" s="140"/>
      <c r="H26" s="140"/>
      <c r="I26" s="30">
        <v>322</v>
      </c>
      <c r="J26" s="31" t="s">
        <v>29</v>
      </c>
      <c r="K26" s="25">
        <f>SUM(K27:K32)</f>
        <v>162092</v>
      </c>
      <c r="L26" s="25">
        <f>SUM(L27:L32)</f>
        <v>0</v>
      </c>
      <c r="M26" s="25">
        <f>SUM(M27:M32)</f>
        <v>0</v>
      </c>
      <c r="N26" s="25">
        <f t="shared" ref="N26:R26" si="0">SUM(N27:N32)</f>
        <v>208212</v>
      </c>
      <c r="O26" s="25">
        <f>SUM(O27:O32)</f>
        <v>0</v>
      </c>
      <c r="P26" s="25">
        <f t="shared" si="0"/>
        <v>0</v>
      </c>
      <c r="Q26" s="80">
        <f t="shared" si="0"/>
        <v>0</v>
      </c>
      <c r="R26" s="25">
        <f t="shared" si="0"/>
        <v>0</v>
      </c>
      <c r="S26" s="20"/>
    </row>
    <row r="27" spans="1:21" ht="14.1" customHeight="1" x14ac:dyDescent="0.25">
      <c r="A27" s="148"/>
      <c r="B27" s="137"/>
      <c r="C27" s="139"/>
      <c r="D27" s="158"/>
      <c r="E27" s="159"/>
      <c r="F27" s="85"/>
      <c r="G27" s="140"/>
      <c r="H27" s="140"/>
      <c r="I27" s="28">
        <v>3221</v>
      </c>
      <c r="J27" s="18" t="s">
        <v>30</v>
      </c>
      <c r="K27" s="22">
        <v>20387</v>
      </c>
      <c r="L27" s="19"/>
      <c r="M27" s="22"/>
      <c r="N27" s="22">
        <v>24559</v>
      </c>
      <c r="O27" s="19"/>
      <c r="P27" s="19"/>
      <c r="Q27" s="33"/>
      <c r="R27" s="22"/>
      <c r="S27" s="20"/>
    </row>
    <row r="28" spans="1:21" ht="14.1" customHeight="1" x14ac:dyDescent="0.25">
      <c r="A28" s="148"/>
      <c r="B28" s="137"/>
      <c r="C28" s="139"/>
      <c r="D28" s="158"/>
      <c r="E28" s="159"/>
      <c r="F28" s="85"/>
      <c r="G28" s="140"/>
      <c r="H28" s="140"/>
      <c r="I28" s="28">
        <v>3222</v>
      </c>
      <c r="J28" s="18" t="s">
        <v>31</v>
      </c>
      <c r="K28" s="22">
        <v>1597</v>
      </c>
      <c r="L28" s="22"/>
      <c r="M28" s="19"/>
      <c r="N28" s="22">
        <v>129946</v>
      </c>
      <c r="O28" s="22"/>
      <c r="P28" s="19"/>
      <c r="Q28" s="33"/>
      <c r="R28" s="22"/>
      <c r="S28" s="20"/>
    </row>
    <row r="29" spans="1:21" ht="14.1" customHeight="1" x14ac:dyDescent="0.25">
      <c r="A29" s="148"/>
      <c r="B29" s="137"/>
      <c r="C29" s="139"/>
      <c r="D29" s="158"/>
      <c r="E29" s="159"/>
      <c r="F29" s="85"/>
      <c r="G29" s="140"/>
      <c r="H29" s="140"/>
      <c r="I29" s="28">
        <v>3223</v>
      </c>
      <c r="J29" s="18" t="s">
        <v>32</v>
      </c>
      <c r="K29" s="22">
        <v>110587</v>
      </c>
      <c r="L29" s="19"/>
      <c r="M29" s="19"/>
      <c r="N29" s="22">
        <v>25682</v>
      </c>
      <c r="O29" s="19"/>
      <c r="P29" s="19"/>
      <c r="Q29" s="33"/>
      <c r="R29" s="19"/>
      <c r="S29" s="20"/>
      <c r="U29" s="78"/>
    </row>
    <row r="30" spans="1:21" ht="14.1" customHeight="1" x14ac:dyDescent="0.25">
      <c r="A30" s="148"/>
      <c r="B30" s="160"/>
      <c r="C30" s="139"/>
      <c r="D30" s="158"/>
      <c r="E30" s="159"/>
      <c r="F30" s="85"/>
      <c r="G30" s="140"/>
      <c r="H30" s="140"/>
      <c r="I30" s="28">
        <v>3224</v>
      </c>
      <c r="J30" s="18" t="s">
        <v>33</v>
      </c>
      <c r="K30" s="22">
        <v>21724</v>
      </c>
      <c r="L30" s="19"/>
      <c r="M30" s="22"/>
      <c r="N30" s="22">
        <v>13025</v>
      </c>
      <c r="O30" s="19"/>
      <c r="P30" s="19"/>
      <c r="Q30" s="33"/>
      <c r="R30" s="19"/>
      <c r="S30" s="20"/>
      <c r="U30" s="78"/>
    </row>
    <row r="31" spans="1:21" ht="14.1" customHeight="1" x14ac:dyDescent="0.25">
      <c r="A31" s="148"/>
      <c r="B31" s="137"/>
      <c r="C31" s="139"/>
      <c r="D31" s="158"/>
      <c r="E31" s="159"/>
      <c r="F31" s="85"/>
      <c r="G31" s="140"/>
      <c r="H31" s="140"/>
      <c r="I31" s="28">
        <v>3225</v>
      </c>
      <c r="J31" s="18" t="s">
        <v>34</v>
      </c>
      <c r="K31" s="22">
        <v>7797</v>
      </c>
      <c r="L31" s="19"/>
      <c r="M31" s="19"/>
      <c r="N31" s="22">
        <v>15000</v>
      </c>
      <c r="O31" s="19"/>
      <c r="P31" s="19"/>
      <c r="Q31" s="92"/>
      <c r="R31" s="19"/>
      <c r="S31" s="20"/>
      <c r="U31" s="78"/>
    </row>
    <row r="32" spans="1:21" ht="14.1" customHeight="1" x14ac:dyDescent="0.25">
      <c r="A32" s="148"/>
      <c r="B32" s="137"/>
      <c r="C32" s="139"/>
      <c r="D32" s="158"/>
      <c r="E32" s="159"/>
      <c r="F32" s="85"/>
      <c r="G32" s="140"/>
      <c r="H32" s="140"/>
      <c r="I32" s="28">
        <v>3227</v>
      </c>
      <c r="J32" s="18" t="s">
        <v>35</v>
      </c>
      <c r="K32" s="22"/>
      <c r="L32" s="19"/>
      <c r="M32" s="19"/>
      <c r="N32" s="19"/>
      <c r="O32" s="19"/>
      <c r="P32" s="19"/>
      <c r="Q32" s="33"/>
      <c r="R32" s="19"/>
      <c r="S32" s="20"/>
      <c r="U32" s="85"/>
    </row>
    <row r="33" spans="1:21" ht="14.1" customHeight="1" x14ac:dyDescent="0.25">
      <c r="A33" s="152"/>
      <c r="B33" s="153"/>
      <c r="C33" s="70"/>
      <c r="D33" s="70"/>
      <c r="E33" s="157"/>
      <c r="F33" s="84"/>
      <c r="G33" s="140"/>
      <c r="H33" s="140"/>
      <c r="I33" s="30">
        <v>323</v>
      </c>
      <c r="J33" s="31" t="s">
        <v>36</v>
      </c>
      <c r="K33" s="25">
        <f>SUM(K34:K42)</f>
        <v>73717</v>
      </c>
      <c r="L33" s="25">
        <f>SUM(L34:L41)</f>
        <v>0</v>
      </c>
      <c r="M33" s="32">
        <f>SUM(M34:M42)</f>
        <v>0</v>
      </c>
      <c r="N33" s="32">
        <f>SUM(N34:N42)</f>
        <v>42727</v>
      </c>
      <c r="O33" s="32">
        <f>SUM(O34:O43)</f>
        <v>6028</v>
      </c>
      <c r="P33" s="32">
        <f>SUM(P34:P42)</f>
        <v>0</v>
      </c>
      <c r="Q33" s="81">
        <f>SUM(Q34:Q42)</f>
        <v>0</v>
      </c>
      <c r="R33" s="19"/>
      <c r="S33" s="20"/>
      <c r="U33" s="85"/>
    </row>
    <row r="34" spans="1:21" ht="14.1" customHeight="1" x14ac:dyDescent="0.25">
      <c r="A34" s="148"/>
      <c r="B34" s="161"/>
      <c r="C34" s="139"/>
      <c r="D34" s="139"/>
      <c r="E34" s="159"/>
      <c r="F34" s="85"/>
      <c r="G34" s="140"/>
      <c r="H34" s="140"/>
      <c r="I34" s="28">
        <v>3231</v>
      </c>
      <c r="J34" s="18" t="s">
        <v>37</v>
      </c>
      <c r="K34" s="22">
        <v>25601</v>
      </c>
      <c r="L34" s="19"/>
      <c r="M34" s="19"/>
      <c r="N34" s="22">
        <v>8000</v>
      </c>
      <c r="O34" s="33"/>
      <c r="P34" s="19"/>
      <c r="Q34" s="33"/>
      <c r="R34" s="19"/>
      <c r="S34" s="20"/>
      <c r="U34" s="78"/>
    </row>
    <row r="35" spans="1:21" ht="14.1" customHeight="1" x14ac:dyDescent="0.25">
      <c r="A35" s="148"/>
      <c r="B35" s="160"/>
      <c r="C35" s="139"/>
      <c r="D35" s="139"/>
      <c r="E35" s="159"/>
      <c r="F35" s="85"/>
      <c r="G35" s="140"/>
      <c r="H35" s="140"/>
      <c r="I35" s="28">
        <v>3232</v>
      </c>
      <c r="J35" s="18" t="s">
        <v>38</v>
      </c>
      <c r="K35" s="22">
        <v>988</v>
      </c>
      <c r="L35" s="19"/>
      <c r="M35" s="22"/>
      <c r="N35" s="22">
        <v>30227</v>
      </c>
      <c r="O35" s="33"/>
      <c r="P35" s="19"/>
      <c r="Q35" s="92"/>
      <c r="R35" s="19"/>
      <c r="S35" s="20"/>
      <c r="U35" s="79"/>
    </row>
    <row r="36" spans="1:21" ht="14.1" customHeight="1" x14ac:dyDescent="0.25">
      <c r="A36" s="148"/>
      <c r="B36" s="137"/>
      <c r="C36" s="139"/>
      <c r="D36" s="139"/>
      <c r="E36" s="159"/>
      <c r="F36" s="85"/>
      <c r="G36" s="140"/>
      <c r="H36" s="140"/>
      <c r="I36" s="28">
        <v>3233</v>
      </c>
      <c r="J36" s="18" t="s">
        <v>39</v>
      </c>
      <c r="K36" s="22">
        <v>480</v>
      </c>
      <c r="L36" s="19"/>
      <c r="M36" s="19"/>
      <c r="N36" s="22"/>
      <c r="O36" s="33"/>
      <c r="P36" s="19"/>
      <c r="Q36" s="33"/>
      <c r="R36" s="19"/>
      <c r="S36" s="20"/>
      <c r="U36" s="88"/>
    </row>
    <row r="37" spans="1:21" ht="14.1" customHeight="1" x14ac:dyDescent="0.25">
      <c r="A37" s="148"/>
      <c r="B37" s="137"/>
      <c r="C37" s="139"/>
      <c r="D37" s="139"/>
      <c r="E37" s="159"/>
      <c r="F37" s="85"/>
      <c r="G37" s="140"/>
      <c r="H37" s="140"/>
      <c r="I37" s="28">
        <v>3234</v>
      </c>
      <c r="J37" s="18" t="s">
        <v>40</v>
      </c>
      <c r="K37" s="22">
        <v>30233</v>
      </c>
      <c r="L37" s="19"/>
      <c r="M37" s="19"/>
      <c r="N37" s="22"/>
      <c r="O37" s="33"/>
      <c r="P37" s="19"/>
      <c r="Q37" s="33"/>
      <c r="R37" s="19"/>
      <c r="S37" s="20"/>
    </row>
    <row r="38" spans="1:21" ht="14.1" customHeight="1" x14ac:dyDescent="0.25">
      <c r="A38" s="148"/>
      <c r="B38" s="137"/>
      <c r="C38" s="139"/>
      <c r="D38" s="139"/>
      <c r="E38" s="159"/>
      <c r="F38" s="85"/>
      <c r="G38" s="140"/>
      <c r="H38" s="140"/>
      <c r="I38" s="28">
        <v>3235</v>
      </c>
      <c r="J38" s="18" t="s">
        <v>41</v>
      </c>
      <c r="K38" s="22">
        <v>1838</v>
      </c>
      <c r="L38" s="19"/>
      <c r="M38" s="19"/>
      <c r="N38" s="22"/>
      <c r="O38" s="33"/>
      <c r="P38" s="19"/>
      <c r="Q38" s="33"/>
      <c r="R38" s="19"/>
      <c r="S38" s="20"/>
    </row>
    <row r="39" spans="1:21" ht="14.1" customHeight="1" x14ac:dyDescent="0.25">
      <c r="A39" s="148"/>
      <c r="B39" s="137"/>
      <c r="C39" s="139"/>
      <c r="D39" s="139"/>
      <c r="E39" s="159"/>
      <c r="F39" s="85"/>
      <c r="G39" s="140"/>
      <c r="H39" s="140"/>
      <c r="I39" s="28">
        <v>3236</v>
      </c>
      <c r="J39" s="18" t="s">
        <v>42</v>
      </c>
      <c r="K39" s="22">
        <v>2918</v>
      </c>
      <c r="L39" s="19"/>
      <c r="M39" s="19"/>
      <c r="N39" s="22"/>
      <c r="O39" s="19">
        <v>5100</v>
      </c>
      <c r="P39" s="19"/>
      <c r="Q39" s="33"/>
      <c r="R39" s="19"/>
      <c r="S39" s="20"/>
    </row>
    <row r="40" spans="1:21" ht="14.1" customHeight="1" x14ac:dyDescent="0.25">
      <c r="A40" s="148"/>
      <c r="B40" s="137"/>
      <c r="C40" s="139"/>
      <c r="D40" s="139"/>
      <c r="E40" s="159"/>
      <c r="F40" s="85"/>
      <c r="G40" s="140"/>
      <c r="H40" s="140"/>
      <c r="I40" s="28">
        <v>3237</v>
      </c>
      <c r="J40" s="18" t="s">
        <v>43</v>
      </c>
      <c r="K40" s="22"/>
      <c r="L40" s="19"/>
      <c r="M40" s="19"/>
      <c r="N40" s="22"/>
      <c r="O40" s="19"/>
      <c r="P40" s="19"/>
      <c r="Q40" s="33"/>
      <c r="R40" s="19"/>
      <c r="S40" s="20"/>
    </row>
    <row r="41" spans="1:21" ht="14.1" customHeight="1" x14ac:dyDescent="0.25">
      <c r="A41" s="148"/>
      <c r="B41" s="137"/>
      <c r="C41" s="139"/>
      <c r="D41" s="139"/>
      <c r="E41" s="159"/>
      <c r="F41" s="85"/>
      <c r="G41" s="140"/>
      <c r="H41" s="140"/>
      <c r="I41" s="28">
        <v>3238</v>
      </c>
      <c r="J41" s="18" t="s">
        <v>44</v>
      </c>
      <c r="K41" s="22">
        <v>5077</v>
      </c>
      <c r="L41" s="19"/>
      <c r="M41" s="19"/>
      <c r="N41" s="22">
        <v>4500</v>
      </c>
      <c r="O41" s="19"/>
      <c r="P41" s="19"/>
      <c r="Q41" s="33"/>
      <c r="R41" s="19"/>
      <c r="S41" s="20"/>
    </row>
    <row r="42" spans="1:21" ht="14.1" customHeight="1" x14ac:dyDescent="0.25">
      <c r="A42" s="148"/>
      <c r="B42" s="137"/>
      <c r="C42" s="139"/>
      <c r="D42" s="139"/>
      <c r="E42" s="159"/>
      <c r="F42" s="85"/>
      <c r="G42" s="140"/>
      <c r="H42" s="140"/>
      <c r="I42" s="28">
        <v>3239</v>
      </c>
      <c r="J42" s="18" t="s">
        <v>45</v>
      </c>
      <c r="K42" s="22">
        <v>6582</v>
      </c>
      <c r="L42" s="19"/>
      <c r="M42" s="19"/>
      <c r="N42" s="22"/>
      <c r="O42" s="19"/>
      <c r="P42" s="19"/>
      <c r="Q42" s="33"/>
      <c r="R42" s="19"/>
      <c r="S42" s="20"/>
    </row>
    <row r="43" spans="1:21" ht="14.1" customHeight="1" x14ac:dyDescent="0.25">
      <c r="A43" s="148"/>
      <c r="B43" s="162"/>
      <c r="C43" s="139"/>
      <c r="D43" s="139"/>
      <c r="E43" s="159"/>
      <c r="F43" s="85"/>
      <c r="G43" s="140"/>
      <c r="H43" s="140"/>
      <c r="I43" s="28">
        <v>3241</v>
      </c>
      <c r="J43" s="129" t="s">
        <v>189</v>
      </c>
      <c r="K43" s="22"/>
      <c r="L43" s="19"/>
      <c r="M43" s="19"/>
      <c r="N43" s="22"/>
      <c r="O43" s="19">
        <v>928</v>
      </c>
      <c r="P43" s="19"/>
      <c r="Q43" s="33"/>
      <c r="R43" s="19"/>
      <c r="S43" s="20"/>
    </row>
    <row r="44" spans="1:21" ht="14.1" customHeight="1" x14ac:dyDescent="0.25">
      <c r="A44" s="69"/>
      <c r="B44" s="153"/>
      <c r="C44" s="70"/>
      <c r="D44" s="70"/>
      <c r="E44" s="157"/>
      <c r="F44" s="151"/>
      <c r="G44" s="140"/>
      <c r="H44" s="140"/>
      <c r="I44" s="17">
        <v>329</v>
      </c>
      <c r="J44" s="31" t="s">
        <v>46</v>
      </c>
      <c r="K44" s="25">
        <f>SUM(K45:K50)</f>
        <v>10357</v>
      </c>
      <c r="L44" s="19"/>
      <c r="M44" s="32">
        <f>SUM(M45:M50)</f>
        <v>0</v>
      </c>
      <c r="N44" s="32">
        <f>SUM(N45:N50)</f>
        <v>7001</v>
      </c>
      <c r="O44" s="32">
        <f>SUM(O45:O50)</f>
        <v>0</v>
      </c>
      <c r="P44" s="19"/>
      <c r="Q44" s="33"/>
      <c r="R44" s="19"/>
      <c r="S44" s="20"/>
    </row>
    <row r="45" spans="1:21" ht="14.1" customHeight="1" x14ac:dyDescent="0.25">
      <c r="A45" s="148"/>
      <c r="B45" s="137"/>
      <c r="C45" s="139"/>
      <c r="D45" s="139"/>
      <c r="E45" s="159"/>
      <c r="F45" s="85"/>
      <c r="G45" s="140"/>
      <c r="H45" s="140"/>
      <c r="I45" s="28">
        <v>3292</v>
      </c>
      <c r="J45" s="18" t="s">
        <v>47</v>
      </c>
      <c r="K45" s="22">
        <v>8988</v>
      </c>
      <c r="L45" s="19"/>
      <c r="M45" s="19"/>
      <c r="N45" s="22"/>
      <c r="O45" s="19"/>
      <c r="P45" s="19"/>
      <c r="Q45" s="33"/>
      <c r="R45" s="19"/>
      <c r="S45" s="20"/>
    </row>
    <row r="46" spans="1:21" ht="14.1" customHeight="1" x14ac:dyDescent="0.25">
      <c r="A46" s="148"/>
      <c r="B46" s="137"/>
      <c r="C46" s="139"/>
      <c r="D46" s="139"/>
      <c r="E46" s="159"/>
      <c r="F46" s="85"/>
      <c r="G46" s="140"/>
      <c r="H46" s="140"/>
      <c r="I46" s="28">
        <v>3293</v>
      </c>
      <c r="J46" s="18" t="s">
        <v>48</v>
      </c>
      <c r="K46" s="22">
        <v>1369</v>
      </c>
      <c r="L46" s="19"/>
      <c r="M46" s="19"/>
      <c r="N46" s="22"/>
      <c r="O46" s="19"/>
      <c r="P46" s="19"/>
      <c r="Q46" s="22"/>
      <c r="R46" s="19"/>
      <c r="S46" s="20"/>
    </row>
    <row r="47" spans="1:21" ht="14.1" customHeight="1" x14ac:dyDescent="0.25">
      <c r="A47" s="148"/>
      <c r="B47" s="137"/>
      <c r="C47" s="139"/>
      <c r="D47" s="139"/>
      <c r="E47" s="159"/>
      <c r="F47" s="85"/>
      <c r="G47" s="140"/>
      <c r="H47" s="140"/>
      <c r="I47" s="28">
        <v>3294</v>
      </c>
      <c r="J47" s="18" t="s">
        <v>49</v>
      </c>
      <c r="K47" s="19"/>
      <c r="L47" s="19"/>
      <c r="M47" s="22"/>
      <c r="N47" s="22">
        <v>5224</v>
      </c>
      <c r="O47" s="19"/>
      <c r="P47" s="19"/>
      <c r="Q47" s="33"/>
      <c r="R47" s="19"/>
      <c r="S47" s="20"/>
    </row>
    <row r="48" spans="1:21" ht="14.1" customHeight="1" x14ac:dyDescent="0.25">
      <c r="A48" s="148"/>
      <c r="B48" s="137"/>
      <c r="C48" s="139"/>
      <c r="D48" s="139"/>
      <c r="E48" s="159"/>
      <c r="F48" s="85"/>
      <c r="G48" s="140"/>
      <c r="H48" s="140"/>
      <c r="I48" s="28">
        <v>3295</v>
      </c>
      <c r="J48" s="18" t="s">
        <v>50</v>
      </c>
      <c r="K48" s="22"/>
      <c r="L48" s="19"/>
      <c r="M48" s="22"/>
      <c r="N48" s="22">
        <v>1777</v>
      </c>
      <c r="O48" s="19"/>
      <c r="P48" s="19"/>
      <c r="Q48" s="33"/>
      <c r="R48" s="19"/>
      <c r="S48" s="20"/>
    </row>
    <row r="49" spans="1:19" ht="14.1" customHeight="1" x14ac:dyDescent="0.25">
      <c r="A49" s="148"/>
      <c r="B49" s="137"/>
      <c r="C49" s="139"/>
      <c r="D49" s="139"/>
      <c r="E49" s="159"/>
      <c r="F49" s="85"/>
      <c r="G49" s="140"/>
      <c r="H49" s="140"/>
      <c r="I49" s="28">
        <v>3296</v>
      </c>
      <c r="J49" s="18" t="s">
        <v>90</v>
      </c>
      <c r="K49" s="22"/>
      <c r="L49" s="19"/>
      <c r="M49" s="22"/>
      <c r="N49" s="22"/>
      <c r="O49" s="22"/>
      <c r="P49" s="19"/>
      <c r="Q49" s="33"/>
      <c r="R49" s="19"/>
      <c r="S49" s="20"/>
    </row>
    <row r="50" spans="1:19" ht="14.1" customHeight="1" x14ac:dyDescent="0.25">
      <c r="A50" s="148"/>
      <c r="B50" s="163"/>
      <c r="C50" s="139"/>
      <c r="D50" s="139"/>
      <c r="E50" s="159"/>
      <c r="F50" s="85"/>
      <c r="G50" s="140"/>
      <c r="H50" s="140"/>
      <c r="I50" s="28">
        <v>3299</v>
      </c>
      <c r="J50" s="31" t="s">
        <v>46</v>
      </c>
      <c r="K50" s="22"/>
      <c r="L50" s="19"/>
      <c r="M50" s="22"/>
      <c r="N50" s="22"/>
      <c r="O50" s="19"/>
      <c r="P50" s="19"/>
      <c r="Q50" s="33"/>
      <c r="R50" s="19"/>
      <c r="S50" s="20"/>
    </row>
    <row r="51" spans="1:19" ht="14.1" customHeight="1" x14ac:dyDescent="0.25">
      <c r="A51" s="69"/>
      <c r="B51" s="68"/>
      <c r="C51" s="164"/>
      <c r="D51" s="164"/>
      <c r="E51" s="157"/>
      <c r="F51" s="157"/>
      <c r="G51" s="140"/>
      <c r="H51" s="140"/>
      <c r="I51" s="17">
        <v>34</v>
      </c>
      <c r="J51" s="23" t="s">
        <v>51</v>
      </c>
      <c r="K51" s="25">
        <f>SUM(K52:K53)</f>
        <v>4618</v>
      </c>
      <c r="L51" s="25">
        <f>SUM(L52:L53)</f>
        <v>2</v>
      </c>
      <c r="M51" s="19"/>
      <c r="N51" s="22"/>
      <c r="O51" s="87">
        <f>SUM(O53)</f>
        <v>2170</v>
      </c>
      <c r="P51" s="19"/>
      <c r="Q51" s="33"/>
      <c r="R51" s="19"/>
      <c r="S51" s="20"/>
    </row>
    <row r="52" spans="1:19" ht="14.1" customHeight="1" x14ac:dyDescent="0.25">
      <c r="A52" s="148"/>
      <c r="B52" s="137"/>
      <c r="C52" s="165"/>
      <c r="D52" s="165"/>
      <c r="E52" s="159"/>
      <c r="F52" s="159"/>
      <c r="G52" s="140"/>
      <c r="H52" s="140"/>
      <c r="I52" s="28">
        <v>3431</v>
      </c>
      <c r="J52" s="18" t="s">
        <v>52</v>
      </c>
      <c r="K52" s="22">
        <v>4618</v>
      </c>
      <c r="L52" s="19"/>
      <c r="M52" s="19"/>
      <c r="N52" s="22"/>
      <c r="O52" s="19"/>
      <c r="P52" s="19"/>
      <c r="Q52" s="33"/>
      <c r="R52" s="19"/>
      <c r="S52" s="20"/>
    </row>
    <row r="53" spans="1:19" ht="14.1" customHeight="1" x14ac:dyDescent="0.25">
      <c r="A53" s="148"/>
      <c r="B53" s="137"/>
      <c r="C53" s="165"/>
      <c r="D53" s="165"/>
      <c r="E53" s="159"/>
      <c r="F53" s="159"/>
      <c r="G53" s="140"/>
      <c r="H53" s="140"/>
      <c r="I53" s="28">
        <v>3433</v>
      </c>
      <c r="J53" s="18" t="s">
        <v>53</v>
      </c>
      <c r="K53" s="22"/>
      <c r="L53" s="19">
        <v>2</v>
      </c>
      <c r="M53" s="19"/>
      <c r="N53" s="22"/>
      <c r="O53" s="22">
        <v>2170</v>
      </c>
      <c r="P53" s="19"/>
      <c r="Q53" s="33"/>
      <c r="R53" s="19"/>
      <c r="S53" s="20"/>
    </row>
    <row r="54" spans="1:19" ht="14.1" customHeight="1" x14ac:dyDescent="0.25">
      <c r="A54" s="148"/>
      <c r="B54" s="67"/>
      <c r="C54" s="70"/>
      <c r="D54" s="164"/>
      <c r="E54" s="157"/>
      <c r="F54" s="157"/>
      <c r="G54" s="140"/>
      <c r="H54" s="140"/>
      <c r="I54" s="34"/>
      <c r="J54" s="35" t="s">
        <v>54</v>
      </c>
      <c r="K54" s="25">
        <f>(K21+K26+K33+K44+K51)</f>
        <v>288962</v>
      </c>
      <c r="L54" s="25">
        <f>(L21+L26+L33+L44+L51)</f>
        <v>2</v>
      </c>
      <c r="M54" s="25">
        <f>(M21+M26+M33+M44+M51)</f>
        <v>0</v>
      </c>
      <c r="N54" s="25">
        <f>(N21+N26+N33+N44+N51)</f>
        <v>258534</v>
      </c>
      <c r="O54" s="25">
        <f>(O16)</f>
        <v>866214</v>
      </c>
      <c r="P54" s="25">
        <f>(P21+P26+P33+P44+P51)</f>
        <v>0</v>
      </c>
      <c r="Q54" s="80">
        <f>(Q21+Q26+Q33+Q44+Q51)</f>
        <v>0</v>
      </c>
      <c r="R54" s="25">
        <f>(R21+R26+R33+R44+R51)</f>
        <v>0</v>
      </c>
      <c r="S54" s="26">
        <f>SUM(K54:R54)</f>
        <v>1413712</v>
      </c>
    </row>
    <row r="55" spans="1:19" ht="14.1" customHeight="1" x14ac:dyDescent="0.25">
      <c r="A55" s="148"/>
      <c r="B55" s="137"/>
      <c r="C55" s="165"/>
      <c r="D55" s="165"/>
      <c r="E55" s="159"/>
      <c r="F55" s="159"/>
      <c r="G55" s="140"/>
      <c r="H55" s="140"/>
      <c r="I55" s="34"/>
      <c r="J55" s="35" t="s">
        <v>55</v>
      </c>
      <c r="K55" s="22"/>
      <c r="L55" s="22"/>
      <c r="M55" s="22"/>
      <c r="N55" s="22"/>
      <c r="O55" s="22"/>
      <c r="P55" s="22"/>
      <c r="Q55" s="92"/>
      <c r="R55" s="22"/>
      <c r="S55" s="20"/>
    </row>
    <row r="56" spans="1:19" ht="14.1" customHeight="1" x14ac:dyDescent="0.25">
      <c r="A56" s="148"/>
      <c r="B56" s="137"/>
      <c r="C56" s="165"/>
      <c r="D56" s="165"/>
      <c r="E56" s="159"/>
      <c r="F56" s="159"/>
      <c r="G56" s="140"/>
      <c r="H56" s="140"/>
      <c r="I56" s="34"/>
      <c r="J56" s="35" t="s">
        <v>56</v>
      </c>
      <c r="K56" s="22"/>
      <c r="L56" s="22"/>
      <c r="M56" s="22">
        <f>(M14-M54)</f>
        <v>0</v>
      </c>
      <c r="N56" s="22"/>
      <c r="O56" s="19"/>
      <c r="P56" s="19"/>
      <c r="Q56" s="33" t="s">
        <v>1</v>
      </c>
      <c r="R56" s="19"/>
      <c r="S56" s="20"/>
    </row>
    <row r="57" spans="1:19" ht="14.1" customHeight="1" x14ac:dyDescent="0.25">
      <c r="A57" s="72"/>
      <c r="B57" s="72"/>
      <c r="C57" s="165"/>
      <c r="D57" s="165"/>
      <c r="E57" s="159"/>
      <c r="F57" s="159"/>
      <c r="G57" s="140"/>
      <c r="H57" s="140"/>
      <c r="I57" s="36">
        <v>92211.21</v>
      </c>
      <c r="J57" s="37" t="s">
        <v>57</v>
      </c>
      <c r="K57" s="19"/>
      <c r="L57" s="22"/>
      <c r="M57" s="22"/>
      <c r="N57" s="19">
        <v>0</v>
      </c>
      <c r="O57" s="19"/>
      <c r="P57" s="19"/>
      <c r="Q57" s="33"/>
      <c r="R57" s="19"/>
      <c r="S57" s="20"/>
    </row>
    <row r="58" spans="1:19" ht="14.1" customHeight="1" x14ac:dyDescent="0.25">
      <c r="A58" s="72"/>
      <c r="B58" s="72"/>
      <c r="C58" s="165"/>
      <c r="D58" s="165"/>
      <c r="E58" s="159"/>
      <c r="F58" s="159"/>
      <c r="G58" s="140"/>
      <c r="H58" s="140"/>
      <c r="I58" s="36">
        <v>96</v>
      </c>
      <c r="J58" s="37" t="s">
        <v>58</v>
      </c>
      <c r="K58" s="19"/>
      <c r="L58" s="19"/>
      <c r="M58" s="19"/>
      <c r="N58" s="19">
        <v>0</v>
      </c>
      <c r="O58" s="38"/>
      <c r="P58" s="35"/>
      <c r="Q58" s="33"/>
      <c r="R58" s="19"/>
      <c r="S58" s="20"/>
    </row>
    <row r="59" spans="1:19" ht="14.1" customHeight="1" x14ac:dyDescent="0.25">
      <c r="A59" s="72"/>
      <c r="B59" s="72"/>
      <c r="C59" s="165"/>
      <c r="D59" s="165"/>
      <c r="E59" s="159"/>
      <c r="F59" s="159"/>
      <c r="G59" s="140"/>
      <c r="H59" s="140"/>
      <c r="I59" s="36">
        <v>9661</v>
      </c>
      <c r="J59" s="37" t="s">
        <v>59</v>
      </c>
      <c r="K59" s="39"/>
      <c r="L59" s="39"/>
      <c r="M59" s="39"/>
      <c r="N59" s="39">
        <v>0</v>
      </c>
      <c r="O59" s="40"/>
      <c r="P59" s="41"/>
      <c r="Q59" s="93"/>
      <c r="R59" s="39"/>
      <c r="S59" s="42"/>
    </row>
    <row r="60" spans="1:19" ht="14.1" customHeight="1" x14ac:dyDescent="0.25">
      <c r="A60" s="148"/>
      <c r="B60" s="137"/>
      <c r="C60" s="139"/>
      <c r="D60" s="165"/>
      <c r="E60" s="159"/>
      <c r="F60" s="159"/>
      <c r="G60" s="140"/>
      <c r="H60" s="140"/>
      <c r="I60" s="28"/>
      <c r="J60" s="18"/>
      <c r="K60" s="22"/>
      <c r="L60" s="19"/>
      <c r="M60" s="19"/>
      <c r="N60" s="19"/>
      <c r="O60" s="37"/>
      <c r="P60" s="37"/>
      <c r="Q60" s="33"/>
      <c r="R60" s="19"/>
      <c r="S60" s="20"/>
    </row>
    <row r="61" spans="1:19" ht="14.1" customHeight="1" x14ac:dyDescent="0.25">
      <c r="A61" s="69"/>
      <c r="B61" s="68"/>
      <c r="C61" s="157"/>
      <c r="D61" s="164"/>
      <c r="E61" s="157"/>
      <c r="F61" s="157"/>
      <c r="G61" s="140"/>
      <c r="H61" s="140"/>
      <c r="I61" s="17">
        <v>4</v>
      </c>
      <c r="J61" s="23" t="s">
        <v>60</v>
      </c>
      <c r="K61" s="19"/>
      <c r="L61" s="19"/>
      <c r="M61" s="19"/>
      <c r="N61" s="19"/>
      <c r="O61" s="37"/>
      <c r="P61" s="37"/>
      <c r="Q61" s="33"/>
      <c r="R61" s="19"/>
      <c r="S61" s="20"/>
    </row>
    <row r="62" spans="1:19" ht="14.1" customHeight="1" x14ac:dyDescent="0.25">
      <c r="A62" s="69"/>
      <c r="B62" s="68"/>
      <c r="C62" s="164"/>
      <c r="D62" s="164"/>
      <c r="E62" s="157"/>
      <c r="F62" s="157"/>
      <c r="G62" s="140"/>
      <c r="H62" s="140"/>
      <c r="I62" s="17">
        <v>42</v>
      </c>
      <c r="J62" s="23" t="s">
        <v>61</v>
      </c>
      <c r="K62" s="19"/>
      <c r="L62" s="19"/>
      <c r="M62" s="32"/>
      <c r="N62" s="19"/>
      <c r="O62" s="19"/>
      <c r="P62" s="19"/>
      <c r="Q62" s="33"/>
      <c r="R62" s="19"/>
      <c r="S62" s="20"/>
    </row>
    <row r="63" spans="1:19" ht="14.1" customHeight="1" x14ac:dyDescent="0.25">
      <c r="A63" s="148"/>
      <c r="B63" s="137"/>
      <c r="C63" s="165"/>
      <c r="D63" s="164"/>
      <c r="E63" s="157"/>
      <c r="F63" s="159"/>
      <c r="G63" s="140"/>
      <c r="H63" s="140"/>
      <c r="I63" s="17">
        <v>422</v>
      </c>
      <c r="J63" s="23" t="s">
        <v>62</v>
      </c>
      <c r="K63" s="19"/>
      <c r="L63" s="19"/>
      <c r="M63" s="19"/>
      <c r="N63" s="25">
        <f>SUM(N64:N70)</f>
        <v>350874</v>
      </c>
      <c r="O63" s="25">
        <f t="shared" ref="O63:P63" si="1">SUM(O64:O68)</f>
        <v>0</v>
      </c>
      <c r="P63" s="25">
        <f t="shared" si="1"/>
        <v>0</v>
      </c>
      <c r="Q63" s="80">
        <f>SUM(Q64:Q68)</f>
        <v>44727</v>
      </c>
      <c r="R63" s="19"/>
      <c r="S63" s="20"/>
    </row>
    <row r="64" spans="1:19" ht="14.1" customHeight="1" x14ac:dyDescent="0.25">
      <c r="A64" s="148"/>
      <c r="B64" s="137"/>
      <c r="C64" s="165"/>
      <c r="D64" s="165"/>
      <c r="E64" s="159"/>
      <c r="F64" s="159"/>
      <c r="G64" s="140"/>
      <c r="H64" s="140"/>
      <c r="I64" s="28">
        <v>4221</v>
      </c>
      <c r="J64" s="18" t="s">
        <v>63</v>
      </c>
      <c r="K64" s="19"/>
      <c r="L64" s="19" t="s">
        <v>1</v>
      </c>
      <c r="M64" s="19"/>
      <c r="N64" s="22">
        <v>3200</v>
      </c>
      <c r="O64" s="120"/>
      <c r="P64" s="19"/>
      <c r="Q64" s="33"/>
      <c r="R64" s="19"/>
      <c r="S64" s="20"/>
    </row>
    <row r="65" spans="1:19" ht="14.1" customHeight="1" x14ac:dyDescent="0.25">
      <c r="A65" s="148"/>
      <c r="B65" s="137"/>
      <c r="C65" s="165"/>
      <c r="D65" s="165"/>
      <c r="E65" s="159"/>
      <c r="F65" s="159"/>
      <c r="G65" s="140"/>
      <c r="H65" s="140"/>
      <c r="I65" s="28">
        <v>4222</v>
      </c>
      <c r="J65" s="18" t="s">
        <v>92</v>
      </c>
      <c r="K65" s="19"/>
      <c r="L65" s="19"/>
      <c r="M65" s="19"/>
      <c r="N65" s="22"/>
      <c r="O65" s="120"/>
      <c r="P65" s="19"/>
      <c r="Q65" s="33"/>
      <c r="R65" s="19"/>
      <c r="S65" s="20"/>
    </row>
    <row r="66" spans="1:19" ht="14.1" customHeight="1" x14ac:dyDescent="0.25">
      <c r="A66" s="148"/>
      <c r="B66" s="137"/>
      <c r="C66" s="165"/>
      <c r="D66" s="165"/>
      <c r="E66" s="159"/>
      <c r="F66" s="159"/>
      <c r="G66" s="140"/>
      <c r="H66" s="140"/>
      <c r="I66" s="28">
        <v>4226</v>
      </c>
      <c r="J66" s="18" t="s">
        <v>93</v>
      </c>
      <c r="K66" s="19"/>
      <c r="L66" s="19"/>
      <c r="M66" s="19"/>
      <c r="N66" s="22"/>
      <c r="O66" s="120"/>
      <c r="P66" s="19"/>
      <c r="Q66" s="33"/>
      <c r="R66" s="19"/>
      <c r="S66" s="20"/>
    </row>
    <row r="67" spans="1:19" ht="14.1" customHeight="1" x14ac:dyDescent="0.25">
      <c r="A67" s="148"/>
      <c r="B67" s="137"/>
      <c r="C67" s="165"/>
      <c r="D67" s="165"/>
      <c r="E67" s="159"/>
      <c r="F67" s="159"/>
      <c r="G67" s="140"/>
      <c r="H67" s="140"/>
      <c r="I67" s="28">
        <v>4227</v>
      </c>
      <c r="J67" s="18" t="s">
        <v>64</v>
      </c>
      <c r="K67" s="19"/>
      <c r="L67" s="19"/>
      <c r="M67" s="19"/>
      <c r="N67" s="22"/>
      <c r="O67" s="120"/>
      <c r="P67" s="19"/>
      <c r="Q67" s="33">
        <v>44727</v>
      </c>
      <c r="R67" s="19"/>
      <c r="S67" s="20"/>
    </row>
    <row r="68" spans="1:19" ht="14.1" customHeight="1" x14ac:dyDescent="0.25">
      <c r="A68" s="148"/>
      <c r="B68" s="137"/>
      <c r="C68" s="66"/>
      <c r="D68" s="165"/>
      <c r="E68" s="159"/>
      <c r="F68" s="82"/>
      <c r="G68" s="140"/>
      <c r="H68" s="140"/>
      <c r="I68" s="28">
        <v>424</v>
      </c>
      <c r="J68" s="18" t="s">
        <v>87</v>
      </c>
      <c r="K68" s="19"/>
      <c r="L68" s="19"/>
      <c r="M68" s="19"/>
      <c r="N68" s="19">
        <v>231</v>
      </c>
      <c r="O68" s="19"/>
      <c r="P68" s="19"/>
      <c r="Q68" s="92"/>
      <c r="R68" s="19"/>
      <c r="S68" s="20"/>
    </row>
    <row r="69" spans="1:19" ht="14.1" customHeight="1" x14ac:dyDescent="0.25">
      <c r="A69" s="148"/>
      <c r="B69" s="137"/>
      <c r="C69" s="66"/>
      <c r="D69" s="165"/>
      <c r="E69" s="159"/>
      <c r="F69" s="82"/>
      <c r="G69" s="140"/>
      <c r="H69" s="140"/>
      <c r="I69" s="28">
        <v>4511</v>
      </c>
      <c r="J69" s="18" t="s">
        <v>65</v>
      </c>
      <c r="K69" s="19"/>
      <c r="L69" s="19"/>
      <c r="M69" s="19"/>
      <c r="N69" s="19"/>
      <c r="O69" s="19"/>
      <c r="P69" s="19"/>
      <c r="Q69" s="92"/>
      <c r="R69" s="19"/>
      <c r="S69" s="20"/>
    </row>
    <row r="70" spans="1:19" ht="14.1" customHeight="1" x14ac:dyDescent="0.25">
      <c r="A70" s="148"/>
      <c r="B70" s="166"/>
      <c r="C70" s="66"/>
      <c r="D70" s="165"/>
      <c r="E70" s="159"/>
      <c r="F70" s="82"/>
      <c r="G70" s="140"/>
      <c r="H70" s="140"/>
      <c r="I70" s="28">
        <v>4521</v>
      </c>
      <c r="J70" s="18" t="s">
        <v>188</v>
      </c>
      <c r="K70" s="19"/>
      <c r="L70" s="19"/>
      <c r="M70" s="19"/>
      <c r="N70" s="19">
        <v>347443</v>
      </c>
      <c r="O70" s="19"/>
      <c r="P70" s="19"/>
      <c r="Q70" s="92"/>
      <c r="R70" s="19"/>
      <c r="S70" s="20"/>
    </row>
    <row r="71" spans="1:19" ht="14.1" customHeight="1" x14ac:dyDescent="0.25">
      <c r="A71" s="167"/>
      <c r="B71" s="67"/>
      <c r="C71" s="168"/>
      <c r="D71" s="145"/>
      <c r="E71" s="146"/>
      <c r="F71" s="146"/>
      <c r="G71" s="140"/>
      <c r="H71" s="140"/>
      <c r="I71" s="43"/>
      <c r="J71" s="44" t="s">
        <v>66</v>
      </c>
      <c r="K71" s="25"/>
      <c r="L71" s="19"/>
      <c r="M71" s="22"/>
      <c r="N71" s="25">
        <f>(N63)</f>
        <v>350874</v>
      </c>
      <c r="O71" s="32"/>
      <c r="P71" s="32"/>
      <c r="Q71" s="81">
        <f>(Q63)</f>
        <v>44727</v>
      </c>
      <c r="R71" s="19"/>
      <c r="S71" s="20"/>
    </row>
    <row r="72" spans="1:19" ht="14.1" customHeight="1" x14ac:dyDescent="0.25">
      <c r="A72" s="169"/>
      <c r="B72" s="170"/>
      <c r="C72" s="4"/>
      <c r="D72" s="4"/>
      <c r="E72" s="77"/>
      <c r="F72" s="77"/>
      <c r="G72" s="4"/>
      <c r="H72" s="4"/>
      <c r="I72" s="34">
        <v>92212</v>
      </c>
      <c r="J72" s="35" t="s">
        <v>67</v>
      </c>
      <c r="K72" s="19"/>
      <c r="L72" s="19"/>
      <c r="M72" s="19"/>
      <c r="N72" s="19"/>
      <c r="O72" s="19"/>
      <c r="P72" s="19"/>
      <c r="Q72" s="33"/>
      <c r="R72" s="19"/>
      <c r="S72" s="20"/>
    </row>
    <row r="73" spans="1:19" ht="14.1" customHeight="1" x14ac:dyDescent="0.25">
      <c r="A73" s="169"/>
      <c r="B73" s="170"/>
      <c r="C73" s="4"/>
      <c r="D73" s="4"/>
      <c r="E73" s="77"/>
      <c r="F73" s="77"/>
      <c r="G73" s="4"/>
      <c r="H73" s="4"/>
      <c r="I73" s="34">
        <v>92222</v>
      </c>
      <c r="J73" s="35" t="s">
        <v>68</v>
      </c>
      <c r="K73" s="19"/>
      <c r="L73" s="19"/>
      <c r="M73" s="19"/>
      <c r="N73" s="19"/>
      <c r="O73" s="19"/>
      <c r="P73" s="19"/>
      <c r="Q73" s="33"/>
      <c r="R73" s="19"/>
      <c r="S73" s="20"/>
    </row>
    <row r="74" spans="1:19" ht="14.1" customHeight="1" x14ac:dyDescent="0.25">
      <c r="A74" s="169"/>
      <c r="B74" s="170"/>
      <c r="C74" s="171"/>
      <c r="D74" s="171"/>
      <c r="E74" s="172"/>
      <c r="F74" s="172"/>
      <c r="G74" s="4"/>
      <c r="H74" s="4"/>
      <c r="I74" s="34"/>
      <c r="J74" s="35" t="s">
        <v>69</v>
      </c>
      <c r="K74" s="25">
        <f t="shared" ref="K74:R74" si="2">(K14)</f>
        <v>235334</v>
      </c>
      <c r="L74" s="25">
        <f>(L14)</f>
        <v>14630</v>
      </c>
      <c r="M74" s="25">
        <f t="shared" si="2"/>
        <v>0</v>
      </c>
      <c r="N74" s="25">
        <f t="shared" si="2"/>
        <v>576763</v>
      </c>
      <c r="O74" s="25">
        <f>(O14)</f>
        <v>855362</v>
      </c>
      <c r="P74" s="25">
        <f t="shared" si="2"/>
        <v>3029</v>
      </c>
      <c r="Q74" s="80">
        <f t="shared" si="2"/>
        <v>0</v>
      </c>
      <c r="R74" s="45">
        <f t="shared" si="2"/>
        <v>0</v>
      </c>
      <c r="S74" s="26">
        <f>SUM(K74:R74)</f>
        <v>1685118</v>
      </c>
    </row>
    <row r="75" spans="1:19" ht="14.1" customHeight="1" x14ac:dyDescent="0.25">
      <c r="A75" s="173"/>
      <c r="B75" s="174"/>
      <c r="C75" s="171"/>
      <c r="D75" s="171"/>
      <c r="E75" s="172"/>
      <c r="F75" s="172"/>
      <c r="G75" s="4"/>
      <c r="H75" s="4"/>
      <c r="I75" s="46"/>
      <c r="J75" s="47" t="s">
        <v>70</v>
      </c>
      <c r="K75" s="22">
        <f>(K54)</f>
        <v>288962</v>
      </c>
      <c r="L75" s="22">
        <f t="shared" ref="L75:R75" si="3">(L54)</f>
        <v>2</v>
      </c>
      <c r="M75" s="22">
        <f t="shared" si="3"/>
        <v>0</v>
      </c>
      <c r="N75" s="22">
        <f t="shared" si="3"/>
        <v>258534</v>
      </c>
      <c r="O75" s="22">
        <f t="shared" si="3"/>
        <v>866214</v>
      </c>
      <c r="P75" s="22">
        <f t="shared" si="3"/>
        <v>0</v>
      </c>
      <c r="Q75" s="22"/>
      <c r="R75" s="22">
        <f t="shared" si="3"/>
        <v>0</v>
      </c>
      <c r="S75" s="26">
        <f>SUM(K75:R75)</f>
        <v>1413712</v>
      </c>
    </row>
    <row r="76" spans="1:19" ht="14.1" customHeight="1" x14ac:dyDescent="0.25">
      <c r="A76" s="174"/>
      <c r="B76" s="174"/>
      <c r="C76" s="171"/>
      <c r="D76" s="175"/>
      <c r="E76" s="172"/>
      <c r="F76" s="172"/>
      <c r="G76" s="4"/>
      <c r="H76" s="4"/>
      <c r="I76" s="48"/>
      <c r="J76" s="47" t="s">
        <v>91</v>
      </c>
      <c r="K76" s="22">
        <f>(K74-K75)</f>
        <v>-53628</v>
      </c>
      <c r="L76" s="22">
        <f t="shared" ref="L76:R76" si="4">(L74-L75)</f>
        <v>14628</v>
      </c>
      <c r="M76" s="22">
        <f t="shared" si="4"/>
        <v>0</v>
      </c>
      <c r="N76" s="22">
        <f t="shared" si="4"/>
        <v>318229</v>
      </c>
      <c r="O76" s="22">
        <f t="shared" si="4"/>
        <v>-10852</v>
      </c>
      <c r="P76" s="22">
        <f t="shared" si="4"/>
        <v>3029</v>
      </c>
      <c r="Q76" s="22">
        <f t="shared" si="4"/>
        <v>0</v>
      </c>
      <c r="R76" s="22">
        <f t="shared" si="4"/>
        <v>0</v>
      </c>
      <c r="S76" s="26">
        <f>(S74-S75)</f>
        <v>271406</v>
      </c>
    </row>
    <row r="77" spans="1:19" ht="14.1" customHeight="1" x14ac:dyDescent="0.25">
      <c r="A77" s="174"/>
      <c r="B77" s="174"/>
      <c r="C77" s="171"/>
      <c r="D77" s="175"/>
      <c r="E77" s="176"/>
      <c r="F77" s="172"/>
      <c r="G77" s="4"/>
      <c r="H77" s="4"/>
      <c r="I77" s="48"/>
      <c r="J77" s="47" t="s">
        <v>71</v>
      </c>
      <c r="K77" s="22"/>
      <c r="L77" s="19"/>
      <c r="M77" s="19"/>
      <c r="N77" s="22"/>
      <c r="O77" s="19"/>
      <c r="P77" s="19"/>
      <c r="Q77" s="92"/>
      <c r="R77" s="19"/>
      <c r="S77" s="49"/>
    </row>
    <row r="78" spans="1:19" ht="14.1" customHeight="1" x14ac:dyDescent="0.25">
      <c r="A78" s="174"/>
      <c r="B78" s="174"/>
      <c r="C78" s="171"/>
      <c r="D78" s="171"/>
      <c r="E78" s="176"/>
      <c r="F78" s="172"/>
      <c r="G78" s="4"/>
      <c r="H78" s="4"/>
      <c r="I78" s="48" t="s">
        <v>72</v>
      </c>
      <c r="J78" s="47" t="s">
        <v>73</v>
      </c>
      <c r="K78" s="19"/>
      <c r="L78" s="19"/>
      <c r="M78" s="19"/>
      <c r="N78" s="19"/>
      <c r="O78" s="19"/>
      <c r="P78" s="19"/>
      <c r="Q78" s="33"/>
      <c r="R78" s="19"/>
      <c r="S78" s="20"/>
    </row>
    <row r="79" spans="1:19" ht="14.1" customHeight="1" x14ac:dyDescent="0.25">
      <c r="A79" s="174"/>
      <c r="B79" s="174"/>
      <c r="C79" s="175"/>
      <c r="D79" s="175"/>
      <c r="E79" s="176"/>
      <c r="F79" s="176"/>
      <c r="G79" s="4"/>
      <c r="H79" s="4"/>
      <c r="I79" s="48" t="s">
        <v>74</v>
      </c>
      <c r="J79" s="47" t="s">
        <v>75</v>
      </c>
      <c r="K79" s="19"/>
      <c r="L79" s="19"/>
      <c r="M79" s="19"/>
      <c r="N79" s="19"/>
      <c r="O79" s="19"/>
      <c r="P79" s="19"/>
      <c r="Q79" s="33"/>
      <c r="R79" s="19"/>
      <c r="S79" s="20"/>
    </row>
    <row r="80" spans="1:19" ht="14.1" customHeight="1" x14ac:dyDescent="0.25">
      <c r="A80" s="177"/>
      <c r="B80" s="170"/>
      <c r="C80" s="171"/>
      <c r="D80" s="175"/>
      <c r="E80" s="176"/>
      <c r="F80" s="172"/>
      <c r="G80" s="4"/>
      <c r="H80" s="4"/>
      <c r="I80" s="50"/>
      <c r="J80" s="35" t="s">
        <v>76</v>
      </c>
      <c r="K80" s="25">
        <f t="shared" ref="K80:R80" si="5">(K74-K75)</f>
        <v>-53628</v>
      </c>
      <c r="L80" s="25">
        <f t="shared" si="5"/>
        <v>14628</v>
      </c>
      <c r="M80" s="25">
        <f t="shared" si="5"/>
        <v>0</v>
      </c>
      <c r="N80" s="25">
        <f t="shared" si="5"/>
        <v>318229</v>
      </c>
      <c r="O80" s="25">
        <f t="shared" si="5"/>
        <v>-10852</v>
      </c>
      <c r="P80" s="25">
        <f t="shared" si="5"/>
        <v>3029</v>
      </c>
      <c r="Q80" s="80">
        <f t="shared" si="5"/>
        <v>0</v>
      </c>
      <c r="R80" s="25">
        <f t="shared" si="5"/>
        <v>0</v>
      </c>
      <c r="S80" s="51">
        <f>(K80+L80+M80+N80+O80+P80+Q80+R80)</f>
        <v>271406</v>
      </c>
    </row>
    <row r="81" spans="1:19" x14ac:dyDescent="0.25">
      <c r="A81" s="4"/>
      <c r="B81" s="4"/>
      <c r="C81" s="4"/>
      <c r="D81" s="4"/>
      <c r="E81" s="77"/>
      <c r="F81" s="77"/>
      <c r="G81" s="4"/>
      <c r="H81" s="4"/>
      <c r="I81" s="52"/>
      <c r="J81" s="53" t="s">
        <v>91</v>
      </c>
      <c r="K81" s="54">
        <f>(S80)</f>
        <v>271406</v>
      </c>
      <c r="L81" s="4"/>
      <c r="M81" s="4"/>
      <c r="N81" s="4"/>
      <c r="O81" s="4"/>
      <c r="P81" s="4"/>
      <c r="Q81" s="77"/>
      <c r="R81" s="4"/>
      <c r="S81" s="55"/>
    </row>
    <row r="82" spans="1:19" x14ac:dyDescent="0.25">
      <c r="A82" s="4"/>
      <c r="B82" s="4"/>
      <c r="C82" s="4"/>
      <c r="D82" s="4" t="s">
        <v>1</v>
      </c>
      <c r="E82" s="77"/>
      <c r="F82" s="77"/>
      <c r="G82" s="4"/>
      <c r="H82" s="4"/>
      <c r="I82" s="34">
        <v>92222</v>
      </c>
      <c r="J82" s="56" t="s">
        <v>77</v>
      </c>
      <c r="K82" s="57">
        <f>(N71+Q71)</f>
        <v>395601</v>
      </c>
      <c r="L82" s="4"/>
      <c r="M82" s="4"/>
      <c r="N82" s="4"/>
      <c r="O82" s="4"/>
      <c r="P82" s="4"/>
      <c r="Q82" s="77"/>
      <c r="R82" s="4"/>
      <c r="S82" s="55"/>
    </row>
    <row r="83" spans="1:19" x14ac:dyDescent="0.25">
      <c r="A83" s="4"/>
      <c r="B83" s="4"/>
      <c r="C83" s="4"/>
      <c r="D83" s="4"/>
      <c r="E83" s="77"/>
      <c r="F83" s="77"/>
      <c r="G83" s="4"/>
      <c r="H83" s="4"/>
      <c r="I83" s="52"/>
      <c r="J83" s="53" t="s">
        <v>71</v>
      </c>
      <c r="K83" s="54">
        <f>(K81-K82)</f>
        <v>-124195</v>
      </c>
      <c r="L83" s="4"/>
      <c r="M83" s="4"/>
      <c r="N83" s="4"/>
      <c r="O83" s="4"/>
      <c r="P83" s="4"/>
      <c r="Q83" s="77"/>
      <c r="R83" s="4"/>
      <c r="S83" s="55"/>
    </row>
    <row r="84" spans="1:19" x14ac:dyDescent="0.25">
      <c r="A84" s="4"/>
      <c r="B84" s="4"/>
      <c r="C84" s="4"/>
      <c r="D84" s="4"/>
      <c r="E84" s="77"/>
      <c r="F84" s="77"/>
      <c r="G84" s="4"/>
      <c r="H84" s="4"/>
      <c r="I84" s="52"/>
      <c r="J84" s="58" t="s">
        <v>78</v>
      </c>
      <c r="K84" s="54">
        <v>332515</v>
      </c>
      <c r="L84" s="4"/>
      <c r="M84" s="4"/>
      <c r="N84" s="4"/>
      <c r="O84" s="4"/>
      <c r="P84" s="4"/>
      <c r="Q84" s="77"/>
      <c r="R84" s="4"/>
      <c r="S84" s="55"/>
    </row>
    <row r="85" spans="1:19" ht="15.75" thickBot="1" x14ac:dyDescent="0.3">
      <c r="A85" s="4"/>
      <c r="B85" s="4"/>
      <c r="C85" s="4"/>
      <c r="D85" s="4"/>
      <c r="E85" s="77"/>
      <c r="F85" s="77"/>
      <c r="G85" s="4"/>
      <c r="H85" s="59"/>
      <c r="I85" s="60"/>
      <c r="J85" s="61" t="s">
        <v>79</v>
      </c>
      <c r="K85" s="95">
        <f>(K83+K84)</f>
        <v>208320</v>
      </c>
      <c r="L85" s="62"/>
      <c r="M85" s="62"/>
      <c r="N85" s="62" t="s">
        <v>1</v>
      </c>
      <c r="O85" s="62"/>
      <c r="P85" s="63"/>
      <c r="Q85" s="94"/>
      <c r="R85" s="62"/>
      <c r="S85" s="64"/>
    </row>
    <row r="86" spans="1:19" x14ac:dyDescent="0.25">
      <c r="A86" s="178"/>
      <c r="B86" s="178"/>
      <c r="C86" s="82"/>
      <c r="D86" s="82"/>
      <c r="E86" s="82"/>
      <c r="F86" s="82"/>
      <c r="G86" s="77"/>
      <c r="H86" s="77"/>
      <c r="I86" s="185" t="s">
        <v>80</v>
      </c>
      <c r="J86" s="186"/>
      <c r="K86" s="187"/>
      <c r="L86" s="187"/>
      <c r="M86" s="188"/>
      <c r="N86" s="188"/>
      <c r="O86" s="189"/>
      <c r="P86" s="190"/>
      <c r="Q86" s="77"/>
      <c r="R86" s="4"/>
      <c r="S86" s="4"/>
    </row>
    <row r="87" spans="1:19" x14ac:dyDescent="0.25">
      <c r="A87" s="82"/>
      <c r="B87" s="82"/>
      <c r="C87" s="82"/>
      <c r="D87" s="82"/>
      <c r="E87" s="82"/>
      <c r="F87" s="82"/>
      <c r="G87" s="77"/>
      <c r="H87" s="77"/>
      <c r="I87" s="191"/>
      <c r="J87" s="66"/>
      <c r="K87" s="66"/>
      <c r="L87" s="66"/>
      <c r="M87" s="82"/>
      <c r="N87" s="82"/>
      <c r="O87" s="4"/>
      <c r="P87" s="55"/>
      <c r="Q87" s="77"/>
      <c r="R87" s="4"/>
      <c r="S87" s="4"/>
    </row>
    <row r="88" spans="1:19" x14ac:dyDescent="0.25">
      <c r="A88" s="178"/>
      <c r="B88" s="178"/>
      <c r="C88" s="178"/>
      <c r="D88" s="82"/>
      <c r="E88" s="82"/>
      <c r="F88" s="82"/>
      <c r="G88" s="77"/>
      <c r="H88" s="77"/>
      <c r="I88" s="192" t="s">
        <v>81</v>
      </c>
      <c r="J88" s="65"/>
      <c r="K88" s="65"/>
      <c r="L88" s="66"/>
      <c r="M88" s="82"/>
      <c r="N88" s="82"/>
      <c r="O88" s="4"/>
      <c r="P88" s="55"/>
      <c r="Q88" s="77"/>
      <c r="R88" s="4"/>
      <c r="S88" s="4"/>
    </row>
    <row r="89" spans="1:19" ht="51.75" x14ac:dyDescent="0.25">
      <c r="A89" s="179"/>
      <c r="B89" s="178"/>
      <c r="C89" s="83"/>
      <c r="D89" s="83"/>
      <c r="E89" s="83"/>
      <c r="F89" s="83"/>
      <c r="G89" s="83"/>
      <c r="H89" s="83"/>
      <c r="I89" s="193" t="s">
        <v>82</v>
      </c>
      <c r="J89" s="65" t="s">
        <v>83</v>
      </c>
      <c r="K89" s="68" t="s">
        <v>190</v>
      </c>
      <c r="L89" s="68" t="s">
        <v>95</v>
      </c>
      <c r="M89" s="83" t="s">
        <v>96</v>
      </c>
      <c r="N89" s="83" t="s">
        <v>191</v>
      </c>
      <c r="O89" s="68" t="s">
        <v>4</v>
      </c>
      <c r="P89" s="194" t="s">
        <v>4</v>
      </c>
      <c r="Q89" s="77"/>
      <c r="R89" s="4"/>
      <c r="S89" s="4"/>
    </row>
    <row r="90" spans="1:19" x14ac:dyDescent="0.25">
      <c r="A90" s="179"/>
      <c r="B90" s="178"/>
      <c r="C90" s="83"/>
      <c r="D90" s="83"/>
      <c r="E90" s="83"/>
      <c r="F90" s="83"/>
      <c r="G90" s="83"/>
      <c r="H90" s="83"/>
      <c r="I90" s="193"/>
      <c r="J90" s="65">
        <v>1</v>
      </c>
      <c r="K90" s="68">
        <v>2</v>
      </c>
      <c r="L90" s="68">
        <v>3</v>
      </c>
      <c r="M90" s="83">
        <v>4</v>
      </c>
      <c r="N90" s="83">
        <v>5</v>
      </c>
      <c r="O90" s="68">
        <v>6</v>
      </c>
      <c r="P90" s="194">
        <v>7</v>
      </c>
      <c r="Q90" s="77"/>
      <c r="R90" s="4"/>
      <c r="S90" s="4"/>
    </row>
    <row r="91" spans="1:19" x14ac:dyDescent="0.25">
      <c r="A91" s="180"/>
      <c r="B91" s="178"/>
      <c r="C91" s="84"/>
      <c r="D91" s="84"/>
      <c r="E91" s="84"/>
      <c r="F91" s="84"/>
      <c r="G91" s="181"/>
      <c r="H91" s="181"/>
      <c r="I91" s="195">
        <v>922</v>
      </c>
      <c r="J91" s="65" t="s">
        <v>84</v>
      </c>
      <c r="K91" s="70"/>
      <c r="L91" s="70"/>
      <c r="M91" s="84"/>
      <c r="N91" s="84"/>
      <c r="O91" s="71"/>
      <c r="P91" s="196"/>
      <c r="Q91" s="77"/>
      <c r="R91" s="72"/>
      <c r="S91" s="4"/>
    </row>
    <row r="92" spans="1:19" x14ac:dyDescent="0.25">
      <c r="A92" s="182"/>
      <c r="B92" s="183"/>
      <c r="C92" s="85"/>
      <c r="D92" s="85"/>
      <c r="E92" s="85"/>
      <c r="F92" s="85"/>
      <c r="G92" s="184"/>
      <c r="H92" s="184"/>
      <c r="I92" s="197">
        <v>92211</v>
      </c>
      <c r="J92" s="73" t="s">
        <v>85</v>
      </c>
      <c r="K92" s="74">
        <v>249611</v>
      </c>
      <c r="L92" s="74">
        <v>275000</v>
      </c>
      <c r="M92" s="85">
        <v>275000</v>
      </c>
      <c r="N92" s="85">
        <v>208320</v>
      </c>
      <c r="O92" s="75">
        <f>(N92/K92*100)</f>
        <v>83.45786043083038</v>
      </c>
      <c r="P92" s="198">
        <f>(N92/M92*100)</f>
        <v>75.75272727272727</v>
      </c>
      <c r="Q92" s="77"/>
      <c r="R92" s="72"/>
      <c r="S92" s="4"/>
    </row>
    <row r="93" spans="1:19" ht="15.75" thickBot="1" x14ac:dyDescent="0.3">
      <c r="A93" s="77"/>
      <c r="B93" s="77"/>
      <c r="C93" s="77"/>
      <c r="D93" s="77"/>
      <c r="E93" s="77"/>
      <c r="F93" s="77"/>
      <c r="G93" s="77"/>
      <c r="H93" s="77"/>
      <c r="I93" s="199"/>
      <c r="J93" s="62"/>
      <c r="K93" s="62"/>
      <c r="L93" s="62"/>
      <c r="M93" s="94"/>
      <c r="N93" s="94"/>
      <c r="O93" s="62"/>
      <c r="P93" s="64"/>
      <c r="Q93" s="77"/>
      <c r="R93" s="72"/>
      <c r="S93" s="4"/>
    </row>
    <row r="94" spans="1:19" x14ac:dyDescent="0.25">
      <c r="A94" s="4"/>
      <c r="B94" s="4"/>
      <c r="C94" s="4"/>
      <c r="D94" s="4">
        <f ca="1">D94:G111</f>
        <v>0</v>
      </c>
      <c r="E94" s="77"/>
      <c r="F94" s="77"/>
      <c r="G94" s="4"/>
      <c r="H94" s="4"/>
      <c r="I94" s="4"/>
      <c r="J94" s="4"/>
      <c r="K94" s="4"/>
      <c r="L94" s="4"/>
      <c r="M94" s="4"/>
      <c r="N94" s="4"/>
      <c r="O94" s="4"/>
      <c r="P94" s="4"/>
      <c r="Q94" s="77"/>
      <c r="R94" s="4"/>
      <c r="S94" s="4"/>
    </row>
    <row r="95" spans="1:19" x14ac:dyDescent="0.25">
      <c r="A95" s="4"/>
      <c r="B95" s="4"/>
      <c r="C95" s="4"/>
      <c r="D95" s="4"/>
      <c r="E95" s="77"/>
      <c r="F95" s="77"/>
      <c r="G95" s="4"/>
      <c r="H95" s="4"/>
      <c r="I95" s="4"/>
      <c r="J95" s="4"/>
      <c r="K95" s="4"/>
      <c r="L95" s="4"/>
      <c r="M95" s="4"/>
      <c r="N95" s="4"/>
      <c r="O95" s="4"/>
      <c r="P95" s="4"/>
      <c r="Q95" s="77"/>
      <c r="R95" s="4"/>
      <c r="S95" s="4"/>
    </row>
  </sheetData>
  <mergeCells count="3">
    <mergeCell ref="R3:R4"/>
    <mergeCell ref="S3:S4"/>
    <mergeCell ref="I1:J1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I2" sqref="I2:L2"/>
    </sheetView>
  </sheetViews>
  <sheetFormatPr defaultRowHeight="15" x14ac:dyDescent="0.25"/>
  <cols>
    <col min="1" max="1" width="15" customWidth="1"/>
    <col min="2" max="2" width="52" customWidth="1"/>
    <col min="3" max="3" width="12.140625" customWidth="1"/>
    <col min="4" max="4" width="11.42578125" customWidth="1"/>
    <col min="5" max="5" width="12.140625" customWidth="1"/>
  </cols>
  <sheetData>
    <row r="1" spans="1:7" x14ac:dyDescent="0.25">
      <c r="A1" t="s">
        <v>120</v>
      </c>
    </row>
    <row r="2" spans="1:7" x14ac:dyDescent="0.25">
      <c r="A2" t="s">
        <v>121</v>
      </c>
    </row>
    <row r="3" spans="1:7" x14ac:dyDescent="0.25">
      <c r="B3" s="206" t="s">
        <v>98</v>
      </c>
      <c r="C3" s="206"/>
      <c r="D3" s="206"/>
      <c r="E3" s="206"/>
    </row>
    <row r="4" spans="1:7" x14ac:dyDescent="0.25">
      <c r="B4" s="206" t="s">
        <v>99</v>
      </c>
      <c r="C4" s="206"/>
      <c r="D4" s="206"/>
      <c r="E4" s="101"/>
    </row>
    <row r="5" spans="1:7" ht="60" x14ac:dyDescent="0.25">
      <c r="A5" s="102" t="s">
        <v>100</v>
      </c>
      <c r="B5" s="103" t="s">
        <v>83</v>
      </c>
      <c r="C5" s="102" t="s">
        <v>114</v>
      </c>
      <c r="D5" s="102" t="s">
        <v>115</v>
      </c>
      <c r="E5" s="102" t="s">
        <v>116</v>
      </c>
      <c r="F5" s="102" t="s">
        <v>4</v>
      </c>
      <c r="G5" s="102" t="s">
        <v>117</v>
      </c>
    </row>
    <row r="6" spans="1:7" x14ac:dyDescent="0.25">
      <c r="A6" s="205">
        <v>1</v>
      </c>
      <c r="B6" s="205"/>
      <c r="C6" s="98">
        <v>2</v>
      </c>
      <c r="D6" s="98">
        <v>3</v>
      </c>
      <c r="E6" s="98">
        <v>4</v>
      </c>
      <c r="F6" s="98">
        <v>5</v>
      </c>
      <c r="G6" s="98">
        <v>6</v>
      </c>
    </row>
    <row r="7" spans="1:7" x14ac:dyDescent="0.25">
      <c r="A7" s="100">
        <v>63</v>
      </c>
      <c r="B7" s="100" t="s">
        <v>101</v>
      </c>
      <c r="C7" s="104">
        <f t="shared" ref="C7:E8" si="0">SUM(C8)</f>
        <v>818482</v>
      </c>
      <c r="D7" s="104">
        <f t="shared" si="0"/>
        <v>1679816</v>
      </c>
      <c r="E7" s="104">
        <f t="shared" si="0"/>
        <v>855362</v>
      </c>
      <c r="F7" s="100">
        <f>E7/C7*100</f>
        <v>104.50590239003424</v>
      </c>
      <c r="G7" s="121">
        <f>E7/D7*100</f>
        <v>50.91998171228277</v>
      </c>
    </row>
    <row r="8" spans="1:7" ht="30" x14ac:dyDescent="0.25">
      <c r="A8" s="100">
        <v>636</v>
      </c>
      <c r="B8" s="99" t="s">
        <v>102</v>
      </c>
      <c r="C8" s="104">
        <f t="shared" si="0"/>
        <v>818482</v>
      </c>
      <c r="D8" s="104">
        <f t="shared" si="0"/>
        <v>1679816</v>
      </c>
      <c r="E8" s="104">
        <f t="shared" si="0"/>
        <v>855362</v>
      </c>
      <c r="F8" s="100">
        <f t="shared" ref="F8:F26" si="1">E8/C8*100</f>
        <v>104.50590239003424</v>
      </c>
      <c r="G8" s="121">
        <f t="shared" ref="G8:G26" si="2">E8/D8*100</f>
        <v>50.91998171228277</v>
      </c>
    </row>
    <row r="9" spans="1:7" ht="30" x14ac:dyDescent="0.25">
      <c r="A9" s="100">
        <v>6361</v>
      </c>
      <c r="B9" s="98" t="s">
        <v>103</v>
      </c>
      <c r="C9" s="97">
        <v>818482</v>
      </c>
      <c r="D9" s="97">
        <v>1679816</v>
      </c>
      <c r="E9" s="97">
        <v>855362</v>
      </c>
      <c r="F9" s="96">
        <f t="shared" si="1"/>
        <v>104.50590239003424</v>
      </c>
      <c r="G9" s="115">
        <f t="shared" si="2"/>
        <v>50.91998171228277</v>
      </c>
    </row>
    <row r="10" spans="1:7" x14ac:dyDescent="0.25">
      <c r="A10" s="100">
        <v>64</v>
      </c>
      <c r="B10" s="99" t="s">
        <v>118</v>
      </c>
      <c r="C10" s="104">
        <v>2</v>
      </c>
      <c r="D10" s="104">
        <v>100</v>
      </c>
      <c r="E10" s="104">
        <v>2</v>
      </c>
      <c r="F10" s="100">
        <f t="shared" si="1"/>
        <v>100</v>
      </c>
      <c r="G10" s="121">
        <f t="shared" si="2"/>
        <v>2</v>
      </c>
    </row>
    <row r="11" spans="1:7" x14ac:dyDescent="0.25">
      <c r="A11" s="100">
        <v>641</v>
      </c>
      <c r="B11" s="99" t="s">
        <v>119</v>
      </c>
      <c r="C11" s="104">
        <v>2</v>
      </c>
      <c r="D11" s="104">
        <v>100</v>
      </c>
      <c r="E11" s="104">
        <v>2</v>
      </c>
      <c r="F11" s="100">
        <f t="shared" si="1"/>
        <v>100</v>
      </c>
      <c r="G11" s="121">
        <f t="shared" si="2"/>
        <v>2</v>
      </c>
    </row>
    <row r="12" spans="1:7" x14ac:dyDescent="0.25">
      <c r="A12" s="100">
        <v>6413</v>
      </c>
      <c r="B12" s="98" t="s">
        <v>13</v>
      </c>
      <c r="C12" s="97">
        <v>2</v>
      </c>
      <c r="D12" s="97">
        <v>100</v>
      </c>
      <c r="E12" s="97">
        <v>2</v>
      </c>
      <c r="F12" s="96">
        <f t="shared" si="1"/>
        <v>100</v>
      </c>
      <c r="G12" s="115">
        <f t="shared" si="2"/>
        <v>2</v>
      </c>
    </row>
    <row r="13" spans="1:7" ht="30" x14ac:dyDescent="0.25">
      <c r="A13" s="100">
        <v>65</v>
      </c>
      <c r="B13" s="99" t="s">
        <v>104</v>
      </c>
      <c r="C13" s="104">
        <v>648</v>
      </c>
      <c r="D13" s="104">
        <v>3000</v>
      </c>
      <c r="E13" s="104">
        <v>3029</v>
      </c>
      <c r="F13" s="100">
        <f t="shared" si="1"/>
        <v>467.43827160493828</v>
      </c>
      <c r="G13" s="121">
        <f t="shared" si="2"/>
        <v>100.96666666666667</v>
      </c>
    </row>
    <row r="14" spans="1:7" x14ac:dyDescent="0.25">
      <c r="A14" s="100">
        <v>652</v>
      </c>
      <c r="B14" s="99" t="s">
        <v>105</v>
      </c>
      <c r="C14" s="104">
        <v>648</v>
      </c>
      <c r="D14" s="104">
        <v>3000</v>
      </c>
      <c r="E14" s="104">
        <v>3029</v>
      </c>
      <c r="F14" s="100">
        <f t="shared" si="1"/>
        <v>467.43827160493828</v>
      </c>
      <c r="G14" s="121">
        <f t="shared" si="2"/>
        <v>100.96666666666667</v>
      </c>
    </row>
    <row r="15" spans="1:7" x14ac:dyDescent="0.25">
      <c r="A15" s="100">
        <v>6526</v>
      </c>
      <c r="B15" s="98" t="s">
        <v>86</v>
      </c>
      <c r="C15" s="97">
        <v>648</v>
      </c>
      <c r="D15" s="97">
        <v>3000</v>
      </c>
      <c r="E15" s="97">
        <v>3029</v>
      </c>
      <c r="F15" s="96">
        <f t="shared" si="1"/>
        <v>467.43827160493828</v>
      </c>
      <c r="G15" s="115">
        <f t="shared" si="2"/>
        <v>100.96666666666667</v>
      </c>
    </row>
    <row r="16" spans="1:7" ht="30" x14ac:dyDescent="0.25">
      <c r="A16" s="100">
        <v>66</v>
      </c>
      <c r="B16" s="99" t="s">
        <v>106</v>
      </c>
      <c r="C16" s="104">
        <v>1682</v>
      </c>
      <c r="D16" s="104">
        <v>20000</v>
      </c>
      <c r="E16" s="104">
        <v>14629</v>
      </c>
      <c r="F16" s="100">
        <f t="shared" si="1"/>
        <v>869.73840665873968</v>
      </c>
      <c r="G16" s="121">
        <f t="shared" si="2"/>
        <v>73.14500000000001</v>
      </c>
    </row>
    <row r="17" spans="1:14" x14ac:dyDescent="0.25">
      <c r="A17" s="100">
        <v>661</v>
      </c>
      <c r="B17" s="100" t="s">
        <v>107</v>
      </c>
      <c r="C17" s="104">
        <v>1682</v>
      </c>
      <c r="D17" s="104">
        <v>20000</v>
      </c>
      <c r="E17" s="104">
        <v>14629</v>
      </c>
      <c r="F17" s="100">
        <f t="shared" si="1"/>
        <v>869.73840665873968</v>
      </c>
      <c r="G17" s="121">
        <f t="shared" si="2"/>
        <v>73.14500000000001</v>
      </c>
    </row>
    <row r="18" spans="1:14" x14ac:dyDescent="0.25">
      <c r="A18" s="100">
        <v>6615</v>
      </c>
      <c r="B18" s="96" t="s">
        <v>108</v>
      </c>
      <c r="C18" s="97">
        <v>1682</v>
      </c>
      <c r="D18" s="97">
        <v>20000</v>
      </c>
      <c r="E18" s="97">
        <v>14629</v>
      </c>
      <c r="F18" s="96">
        <f t="shared" si="1"/>
        <v>869.73840665873968</v>
      </c>
      <c r="G18" s="115">
        <f t="shared" si="2"/>
        <v>73.14500000000001</v>
      </c>
    </row>
    <row r="19" spans="1:14" x14ac:dyDescent="0.25">
      <c r="A19" s="100">
        <v>67</v>
      </c>
      <c r="B19" s="99" t="s">
        <v>193</v>
      </c>
      <c r="C19" s="104">
        <v>354874</v>
      </c>
      <c r="D19" s="104">
        <v>1598594</v>
      </c>
      <c r="E19" s="104">
        <v>812097</v>
      </c>
      <c r="F19" s="100">
        <f t="shared" si="1"/>
        <v>228.84094072825846</v>
      </c>
      <c r="G19" s="121">
        <f t="shared" si="2"/>
        <v>50.800703618304588</v>
      </c>
    </row>
    <row r="20" spans="1:14" ht="30" x14ac:dyDescent="0.25">
      <c r="A20" s="100">
        <v>671</v>
      </c>
      <c r="B20" s="99" t="s">
        <v>109</v>
      </c>
      <c r="C20" s="104">
        <v>354874</v>
      </c>
      <c r="D20" s="104">
        <v>1598594</v>
      </c>
      <c r="E20" s="104">
        <v>812097</v>
      </c>
      <c r="F20" s="100">
        <f t="shared" si="1"/>
        <v>228.84094072825846</v>
      </c>
      <c r="G20" s="121">
        <f t="shared" si="2"/>
        <v>50.800703618304588</v>
      </c>
    </row>
    <row r="21" spans="1:14" ht="30" x14ac:dyDescent="0.25">
      <c r="A21" s="100">
        <v>6711</v>
      </c>
      <c r="B21" s="98" t="s">
        <v>110</v>
      </c>
      <c r="C21" s="97">
        <v>354874</v>
      </c>
      <c r="D21" s="97">
        <v>973394</v>
      </c>
      <c r="E21" s="97">
        <v>464654</v>
      </c>
      <c r="F21" s="96">
        <f t="shared" si="1"/>
        <v>130.93492338125645</v>
      </c>
      <c r="G21" s="115">
        <f t="shared" si="2"/>
        <v>47.735449365827201</v>
      </c>
    </row>
    <row r="22" spans="1:14" ht="30" x14ac:dyDescent="0.25">
      <c r="A22" s="100">
        <v>6712</v>
      </c>
      <c r="B22" s="98" t="s">
        <v>111</v>
      </c>
      <c r="C22" s="97">
        <v>0</v>
      </c>
      <c r="D22" s="97">
        <v>625000</v>
      </c>
      <c r="E22" s="97">
        <v>347443</v>
      </c>
      <c r="F22" s="96" t="e">
        <f t="shared" si="1"/>
        <v>#DIV/0!</v>
      </c>
      <c r="G22" s="115">
        <f t="shared" si="2"/>
        <v>55.590879999999999</v>
      </c>
      <c r="N22" t="s">
        <v>1</v>
      </c>
    </row>
    <row r="23" spans="1:14" x14ac:dyDescent="0.25">
      <c r="A23" s="100">
        <v>922</v>
      </c>
      <c r="B23" s="99" t="s">
        <v>112</v>
      </c>
      <c r="C23" s="97">
        <v>249611</v>
      </c>
      <c r="D23" s="97">
        <v>275000</v>
      </c>
      <c r="E23" s="97">
        <v>332515</v>
      </c>
      <c r="F23" s="96">
        <f t="shared" si="1"/>
        <v>133.21327986346756</v>
      </c>
      <c r="G23" s="115">
        <f t="shared" si="2"/>
        <v>120.91454545454545</v>
      </c>
    </row>
    <row r="24" spans="1:14" x14ac:dyDescent="0.25">
      <c r="A24" s="100">
        <v>92211</v>
      </c>
      <c r="B24" s="99" t="s">
        <v>113</v>
      </c>
      <c r="C24" s="104">
        <v>249611</v>
      </c>
      <c r="D24" s="104">
        <v>275000</v>
      </c>
      <c r="E24" s="104">
        <v>332515</v>
      </c>
      <c r="F24" s="100">
        <f t="shared" si="1"/>
        <v>133.21327986346756</v>
      </c>
      <c r="G24" s="121">
        <f t="shared" si="2"/>
        <v>120.91454545454545</v>
      </c>
    </row>
    <row r="25" spans="1:14" x14ac:dyDescent="0.25">
      <c r="A25" s="207" t="s">
        <v>122</v>
      </c>
      <c r="B25" s="207"/>
      <c r="C25" s="104">
        <f>SUM(C7+C10+C13+C16+C19)</f>
        <v>1175688</v>
      </c>
      <c r="D25" s="104">
        <f>SUM(D7+D10+D13+D16+D19)</f>
        <v>3301510</v>
      </c>
      <c r="E25" s="104">
        <f>SUM(E7+E10+E13+E16+E19)</f>
        <v>1685119</v>
      </c>
      <c r="F25" s="100">
        <f t="shared" si="1"/>
        <v>143.3304584209416</v>
      </c>
      <c r="G25" s="121">
        <f t="shared" si="2"/>
        <v>51.040857062374492</v>
      </c>
    </row>
    <row r="26" spans="1:14" ht="30" customHeight="1" x14ac:dyDescent="0.25">
      <c r="A26" s="207" t="s">
        <v>194</v>
      </c>
      <c r="B26" s="207"/>
      <c r="C26" s="104">
        <f>SUM(C24:C25)</f>
        <v>1425299</v>
      </c>
      <c r="D26" s="104">
        <f>SUM(D24:D25)</f>
        <v>3576510</v>
      </c>
      <c r="E26" s="104">
        <f>SUM(E25+E24)</f>
        <v>2017634</v>
      </c>
      <c r="F26" s="100">
        <f t="shared" si="1"/>
        <v>141.55864839588043</v>
      </c>
      <c r="G26" s="121">
        <f t="shared" si="2"/>
        <v>56.413486890851694</v>
      </c>
    </row>
    <row r="31" spans="1:14" x14ac:dyDescent="0.25">
      <c r="B31" s="101"/>
    </row>
  </sheetData>
  <mergeCells count="5">
    <mergeCell ref="A6:B6"/>
    <mergeCell ref="B4:D4"/>
    <mergeCell ref="B3:E3"/>
    <mergeCell ref="A25:B25"/>
    <mergeCell ref="A26:B2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F5" sqref="F5:G5"/>
    </sheetView>
  </sheetViews>
  <sheetFormatPr defaultRowHeight="15" x14ac:dyDescent="0.25"/>
  <cols>
    <col min="1" max="1" width="55.140625" customWidth="1"/>
    <col min="2" max="2" width="13.140625" customWidth="1"/>
    <col min="3" max="3" width="12.85546875" customWidth="1"/>
    <col min="4" max="4" width="13.42578125" customWidth="1"/>
  </cols>
  <sheetData>
    <row r="1" spans="1:9" x14ac:dyDescent="0.25">
      <c r="A1" t="s">
        <v>120</v>
      </c>
    </row>
    <row r="2" spans="1:9" x14ac:dyDescent="0.25">
      <c r="A2" t="s">
        <v>121</v>
      </c>
    </row>
    <row r="4" spans="1:9" x14ac:dyDescent="0.25">
      <c r="A4" s="206" t="s">
        <v>143</v>
      </c>
      <c r="B4" s="206"/>
      <c r="C4" s="206"/>
      <c r="D4" s="206"/>
    </row>
    <row r="5" spans="1:9" x14ac:dyDescent="0.25">
      <c r="A5" s="206" t="s">
        <v>98</v>
      </c>
      <c r="B5" s="206"/>
      <c r="C5" s="206"/>
      <c r="D5" s="206"/>
    </row>
    <row r="6" spans="1:9" x14ac:dyDescent="0.25">
      <c r="A6" s="208" t="s">
        <v>145</v>
      </c>
      <c r="B6" s="208"/>
      <c r="C6" s="208"/>
      <c r="D6" s="208"/>
    </row>
    <row r="8" spans="1:9" ht="45" x14ac:dyDescent="0.25">
      <c r="A8" s="100" t="s">
        <v>144</v>
      </c>
      <c r="B8" s="99" t="s">
        <v>146</v>
      </c>
      <c r="C8" s="99" t="s">
        <v>147</v>
      </c>
      <c r="D8" s="99" t="s">
        <v>148</v>
      </c>
      <c r="I8" s="124"/>
    </row>
    <row r="9" spans="1:9" x14ac:dyDescent="0.25">
      <c r="A9" s="100" t="s">
        <v>149</v>
      </c>
      <c r="B9" s="97">
        <v>1175688</v>
      </c>
      <c r="C9" s="97">
        <v>3301510</v>
      </c>
      <c r="D9" s="97">
        <v>1685119</v>
      </c>
      <c r="I9" s="124"/>
    </row>
    <row r="10" spans="1:9" x14ac:dyDescent="0.25">
      <c r="A10" s="96" t="s">
        <v>150</v>
      </c>
      <c r="B10" s="97">
        <f>SUM(B9)</f>
        <v>1175688</v>
      </c>
      <c r="C10" s="97">
        <v>3576510</v>
      </c>
      <c r="D10" s="97">
        <v>1685119</v>
      </c>
      <c r="I10" s="124"/>
    </row>
    <row r="11" spans="1:9" x14ac:dyDescent="0.25">
      <c r="A11" s="96" t="s">
        <v>152</v>
      </c>
      <c r="B11" s="97"/>
      <c r="C11" s="97"/>
      <c r="D11" s="97"/>
      <c r="I11" s="124"/>
    </row>
    <row r="12" spans="1:9" x14ac:dyDescent="0.25">
      <c r="A12" s="100" t="s">
        <v>54</v>
      </c>
      <c r="B12" s="97">
        <v>1217315</v>
      </c>
      <c r="C12" s="97">
        <v>3576510</v>
      </c>
      <c r="D12" s="97">
        <v>1809312</v>
      </c>
      <c r="I12" s="124"/>
    </row>
    <row r="13" spans="1:9" x14ac:dyDescent="0.25">
      <c r="A13" s="96" t="s">
        <v>18</v>
      </c>
      <c r="B13" s="97">
        <v>1165767</v>
      </c>
      <c r="C13" s="97">
        <v>2629010</v>
      </c>
      <c r="D13" s="97">
        <v>1413711</v>
      </c>
      <c r="I13" s="124"/>
    </row>
    <row r="14" spans="1:9" x14ac:dyDescent="0.25">
      <c r="A14" s="96" t="s">
        <v>153</v>
      </c>
      <c r="B14" s="97">
        <v>51548</v>
      </c>
      <c r="C14" s="97">
        <v>947500</v>
      </c>
      <c r="D14" s="97">
        <v>395601</v>
      </c>
      <c r="I14" s="125"/>
    </row>
    <row r="15" spans="1:9" x14ac:dyDescent="0.25">
      <c r="A15" s="100" t="s">
        <v>154</v>
      </c>
      <c r="B15" s="123"/>
      <c r="C15" s="123">
        <v>-275000</v>
      </c>
      <c r="D15" s="123">
        <f>SUM(D9-D12)</f>
        <v>-124193</v>
      </c>
      <c r="I15" s="120"/>
    </row>
    <row r="17" spans="1:4" ht="45" x14ac:dyDescent="0.25">
      <c r="A17" s="116" t="s">
        <v>155</v>
      </c>
      <c r="B17" s="98" t="s">
        <v>156</v>
      </c>
      <c r="C17" s="98" t="s">
        <v>147</v>
      </c>
      <c r="D17" s="98" t="s">
        <v>148</v>
      </c>
    </row>
    <row r="18" spans="1:4" x14ac:dyDescent="0.25">
      <c r="A18" s="117" t="s">
        <v>157</v>
      </c>
      <c r="B18" s="97">
        <v>249611</v>
      </c>
      <c r="C18" s="97">
        <v>275000</v>
      </c>
      <c r="D18" s="97">
        <v>332515</v>
      </c>
    </row>
    <row r="19" spans="1:4" x14ac:dyDescent="0.25">
      <c r="A19" s="100" t="s">
        <v>158</v>
      </c>
      <c r="B19" s="97">
        <v>249611</v>
      </c>
      <c r="C19" s="97">
        <v>275000</v>
      </c>
      <c r="D19" s="97">
        <v>332515</v>
      </c>
    </row>
    <row r="21" spans="1:4" ht="45" x14ac:dyDescent="0.25">
      <c r="A21" s="103" t="s">
        <v>159</v>
      </c>
      <c r="B21" s="98" t="s">
        <v>156</v>
      </c>
      <c r="C21" s="98" t="s">
        <v>147</v>
      </c>
      <c r="D21" s="98" t="s">
        <v>148</v>
      </c>
    </row>
    <row r="23" spans="1:4" x14ac:dyDescent="0.25">
      <c r="A23" s="96" t="s">
        <v>160</v>
      </c>
      <c r="B23" s="96"/>
      <c r="C23" s="97"/>
      <c r="D23" s="97"/>
    </row>
    <row r="24" spans="1:4" x14ac:dyDescent="0.25">
      <c r="A24" s="96" t="s">
        <v>161</v>
      </c>
      <c r="B24" s="96"/>
      <c r="C24" s="97"/>
      <c r="D24" s="97"/>
    </row>
    <row r="25" spans="1:4" x14ac:dyDescent="0.25">
      <c r="A25" s="100" t="s">
        <v>162</v>
      </c>
      <c r="B25" s="96"/>
      <c r="C25" s="97"/>
      <c r="D25" s="97"/>
    </row>
    <row r="26" spans="1:4" x14ac:dyDescent="0.25">
      <c r="A26" s="100" t="s">
        <v>163</v>
      </c>
      <c r="B26" s="96"/>
      <c r="C26" s="97"/>
      <c r="D26" s="97"/>
    </row>
  </sheetData>
  <mergeCells count="3">
    <mergeCell ref="A5:D5"/>
    <mergeCell ref="A6:D6"/>
    <mergeCell ref="A4:D4"/>
  </mergeCells>
  <pageMargins left="0" right="0" top="0" bottom="0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13" workbookViewId="0">
      <selection activeCell="M21" sqref="M21"/>
    </sheetView>
  </sheetViews>
  <sheetFormatPr defaultRowHeight="15" x14ac:dyDescent="0.25"/>
  <cols>
    <col min="1" max="1" width="15" customWidth="1"/>
    <col min="2" max="2" width="47.140625" customWidth="1"/>
    <col min="3" max="3" width="13.42578125" customWidth="1"/>
    <col min="4" max="4" width="12.5703125" customWidth="1"/>
    <col min="5" max="5" width="11.5703125" customWidth="1"/>
    <col min="6" max="6" width="10.28515625" customWidth="1"/>
    <col min="7" max="7" width="9.5703125" bestFit="1" customWidth="1"/>
  </cols>
  <sheetData>
    <row r="1" spans="1:7" x14ac:dyDescent="0.25">
      <c r="A1" t="s">
        <v>120</v>
      </c>
    </row>
    <row r="2" spans="1:7" x14ac:dyDescent="0.25">
      <c r="A2" t="s">
        <v>121</v>
      </c>
    </row>
    <row r="3" spans="1:7" x14ac:dyDescent="0.25">
      <c r="B3" s="206" t="s">
        <v>98</v>
      </c>
      <c r="C3" s="206"/>
      <c r="D3" s="206"/>
      <c r="E3" s="206"/>
    </row>
    <row r="4" spans="1:7" x14ac:dyDescent="0.25">
      <c r="B4" s="206" t="s">
        <v>138</v>
      </c>
      <c r="C4" s="206"/>
      <c r="D4" s="206"/>
      <c r="E4" s="101"/>
    </row>
    <row r="5" spans="1:7" ht="60" x14ac:dyDescent="0.25">
      <c r="A5" s="102" t="s">
        <v>100</v>
      </c>
      <c r="B5" s="103" t="s">
        <v>83</v>
      </c>
      <c r="C5" s="102" t="s">
        <v>114</v>
      </c>
      <c r="D5" s="102" t="s">
        <v>115</v>
      </c>
      <c r="E5" s="102" t="s">
        <v>116</v>
      </c>
      <c r="F5" s="102" t="s">
        <v>4</v>
      </c>
      <c r="G5" s="102" t="s">
        <v>117</v>
      </c>
    </row>
    <row r="6" spans="1:7" x14ac:dyDescent="0.25">
      <c r="A6" s="205">
        <v>1</v>
      </c>
      <c r="B6" s="205"/>
      <c r="C6" s="98">
        <v>2</v>
      </c>
      <c r="D6" s="98">
        <v>3</v>
      </c>
      <c r="E6" s="98">
        <v>4</v>
      </c>
      <c r="F6" s="98">
        <v>5</v>
      </c>
      <c r="G6" s="98">
        <v>6</v>
      </c>
    </row>
    <row r="7" spans="1:7" ht="15" customHeight="1" x14ac:dyDescent="0.25">
      <c r="A7" s="100">
        <v>31</v>
      </c>
      <c r="B7" s="100" t="s">
        <v>19</v>
      </c>
      <c r="C7" s="104">
        <v>818482</v>
      </c>
      <c r="D7" s="104">
        <v>1679816</v>
      </c>
      <c r="E7" s="104">
        <v>858016</v>
      </c>
      <c r="F7" s="100">
        <f>E7/C7*100</f>
        <v>104.83016120085719</v>
      </c>
      <c r="G7" s="121">
        <f>E7/D7*100</f>
        <v>51.077975206808368</v>
      </c>
    </row>
    <row r="8" spans="1:7" ht="15" customHeight="1" x14ac:dyDescent="0.25">
      <c r="A8" s="100">
        <v>311</v>
      </c>
      <c r="B8" s="99" t="s">
        <v>124</v>
      </c>
      <c r="C8" s="104">
        <v>683104</v>
      </c>
      <c r="D8" s="104">
        <v>1404081</v>
      </c>
      <c r="E8" s="104">
        <v>716538</v>
      </c>
      <c r="F8" s="100">
        <f t="shared" ref="F8:F60" si="0">E8/C8*100</f>
        <v>104.89442310394904</v>
      </c>
      <c r="G8" s="121">
        <f t="shared" ref="G8:G60" si="1">E8/D8*100</f>
        <v>51.032525901283478</v>
      </c>
    </row>
    <row r="9" spans="1:7" ht="15" customHeight="1" x14ac:dyDescent="0.25">
      <c r="A9" s="105">
        <v>3111</v>
      </c>
      <c r="B9" s="98" t="s">
        <v>123</v>
      </c>
      <c r="C9" s="97">
        <v>683104</v>
      </c>
      <c r="D9" s="97">
        <v>1404081</v>
      </c>
      <c r="E9" s="97">
        <v>696069</v>
      </c>
      <c r="F9" s="96">
        <f t="shared" si="0"/>
        <v>101.89795404506488</v>
      </c>
      <c r="G9" s="115">
        <f t="shared" si="1"/>
        <v>49.574704023485829</v>
      </c>
    </row>
    <row r="10" spans="1:7" ht="15" customHeight="1" x14ac:dyDescent="0.25">
      <c r="A10" s="100">
        <v>312</v>
      </c>
      <c r="B10" s="99" t="s">
        <v>21</v>
      </c>
      <c r="C10" s="104">
        <v>22665</v>
      </c>
      <c r="D10" s="104">
        <v>45194</v>
      </c>
      <c r="E10" s="104">
        <v>23203</v>
      </c>
      <c r="F10" s="100">
        <f t="shared" si="0"/>
        <v>102.37370394881977</v>
      </c>
      <c r="G10" s="121">
        <f t="shared" si="1"/>
        <v>51.340885958313052</v>
      </c>
    </row>
    <row r="11" spans="1:7" ht="15" customHeight="1" x14ac:dyDescent="0.25">
      <c r="A11" s="105">
        <v>3121</v>
      </c>
      <c r="B11" s="106" t="s">
        <v>21</v>
      </c>
      <c r="C11" s="107">
        <v>22665</v>
      </c>
      <c r="D11" s="107">
        <v>45194</v>
      </c>
      <c r="E11" s="107">
        <v>23203</v>
      </c>
      <c r="F11" s="105">
        <f t="shared" si="0"/>
        <v>102.37370394881977</v>
      </c>
      <c r="G11" s="122">
        <f t="shared" si="1"/>
        <v>51.340885958313052</v>
      </c>
    </row>
    <row r="12" spans="1:7" ht="15" customHeight="1" x14ac:dyDescent="0.25">
      <c r="A12" s="100">
        <v>313</v>
      </c>
      <c r="B12" s="99" t="s">
        <v>125</v>
      </c>
      <c r="C12" s="104">
        <v>112712</v>
      </c>
      <c r="D12" s="97">
        <v>230541</v>
      </c>
      <c r="E12" s="97">
        <v>118275</v>
      </c>
      <c r="F12" s="96">
        <f t="shared" si="0"/>
        <v>104.93558804741288</v>
      </c>
      <c r="G12" s="115">
        <f t="shared" si="1"/>
        <v>51.303238903275336</v>
      </c>
    </row>
    <row r="13" spans="1:7" ht="15" customHeight="1" x14ac:dyDescent="0.25">
      <c r="A13" s="105">
        <v>3132</v>
      </c>
      <c r="B13" s="106" t="s">
        <v>22</v>
      </c>
      <c r="C13" s="107">
        <v>112712</v>
      </c>
      <c r="D13" s="107">
        <v>230541</v>
      </c>
      <c r="E13" s="107">
        <v>118275</v>
      </c>
      <c r="F13" s="105">
        <f t="shared" si="0"/>
        <v>104.93558804741288</v>
      </c>
      <c r="G13" s="122">
        <f t="shared" si="1"/>
        <v>51.303238903275336</v>
      </c>
    </row>
    <row r="14" spans="1:7" ht="15" customHeight="1" x14ac:dyDescent="0.25">
      <c r="A14" s="100">
        <v>32</v>
      </c>
      <c r="B14" s="99" t="s">
        <v>23</v>
      </c>
      <c r="C14" s="104">
        <v>343819</v>
      </c>
      <c r="D14" s="104">
        <v>941594</v>
      </c>
      <c r="E14" s="104">
        <v>548907</v>
      </c>
      <c r="F14" s="100">
        <f t="shared" si="0"/>
        <v>159.64999025650124</v>
      </c>
      <c r="G14" s="121">
        <f t="shared" si="1"/>
        <v>58.295507405527225</v>
      </c>
    </row>
    <row r="15" spans="1:7" ht="15" customHeight="1" x14ac:dyDescent="0.25">
      <c r="A15" s="100">
        <v>321</v>
      </c>
      <c r="B15" s="99" t="s">
        <v>24</v>
      </c>
      <c r="C15" s="104">
        <v>15802</v>
      </c>
      <c r="D15" s="104">
        <v>49627</v>
      </c>
      <c r="E15" s="104">
        <v>38773</v>
      </c>
      <c r="F15" s="100">
        <f t="shared" si="0"/>
        <v>245.36767497785092</v>
      </c>
      <c r="G15" s="121">
        <f t="shared" si="1"/>
        <v>78.128841155016431</v>
      </c>
    </row>
    <row r="16" spans="1:7" x14ac:dyDescent="0.25">
      <c r="A16" s="105">
        <v>3211</v>
      </c>
      <c r="B16" s="105" t="s">
        <v>126</v>
      </c>
      <c r="C16" s="107">
        <v>2671</v>
      </c>
      <c r="D16" s="107">
        <v>22027</v>
      </c>
      <c r="E16" s="107">
        <v>21427</v>
      </c>
      <c r="F16" s="105">
        <f t="shared" si="0"/>
        <v>802.2089105204044</v>
      </c>
      <c r="G16" s="122">
        <f t="shared" si="1"/>
        <v>97.276070277386836</v>
      </c>
    </row>
    <row r="17" spans="1:7" x14ac:dyDescent="0.25">
      <c r="A17" s="105">
        <v>3122</v>
      </c>
      <c r="B17" s="96" t="s">
        <v>127</v>
      </c>
      <c r="C17" s="97">
        <v>7419</v>
      </c>
      <c r="D17" s="97">
        <v>18000</v>
      </c>
      <c r="E17" s="97">
        <v>14316</v>
      </c>
      <c r="F17" s="96">
        <f t="shared" si="0"/>
        <v>192.96401132228061</v>
      </c>
      <c r="G17" s="115">
        <f t="shared" si="1"/>
        <v>79.533333333333331</v>
      </c>
    </row>
    <row r="18" spans="1:7" x14ac:dyDescent="0.25">
      <c r="A18" s="105">
        <v>3213</v>
      </c>
      <c r="B18" s="96" t="s">
        <v>27</v>
      </c>
      <c r="C18" s="97">
        <v>5713</v>
      </c>
      <c r="D18" s="97">
        <v>8000</v>
      </c>
      <c r="E18" s="97">
        <v>2435</v>
      </c>
      <c r="F18" s="96">
        <f t="shared" si="0"/>
        <v>42.622089970243302</v>
      </c>
      <c r="G18" s="115">
        <f t="shared" si="1"/>
        <v>30.4375</v>
      </c>
    </row>
    <row r="19" spans="1:7" x14ac:dyDescent="0.25">
      <c r="A19" s="105">
        <v>3214</v>
      </c>
      <c r="B19" s="96" t="s">
        <v>21</v>
      </c>
      <c r="C19" s="97">
        <v>0</v>
      </c>
      <c r="D19" s="97">
        <v>1600</v>
      </c>
      <c r="E19" s="97">
        <v>594</v>
      </c>
      <c r="F19" s="96" t="e">
        <f t="shared" si="0"/>
        <v>#DIV/0!</v>
      </c>
      <c r="G19" s="115">
        <f t="shared" si="1"/>
        <v>37.125</v>
      </c>
    </row>
    <row r="20" spans="1:7" ht="15" customHeight="1" x14ac:dyDescent="0.25">
      <c r="A20" s="100">
        <v>322</v>
      </c>
      <c r="B20" s="99" t="s">
        <v>29</v>
      </c>
      <c r="C20" s="104">
        <v>245103</v>
      </c>
      <c r="D20" s="104">
        <v>609000</v>
      </c>
      <c r="E20" s="104">
        <v>370304</v>
      </c>
      <c r="F20" s="100">
        <f t="shared" si="0"/>
        <v>151.08097412108378</v>
      </c>
      <c r="G20" s="121">
        <f t="shared" si="1"/>
        <v>60.805254515599337</v>
      </c>
    </row>
    <row r="21" spans="1:7" ht="15" customHeight="1" x14ac:dyDescent="0.25">
      <c r="A21" s="105">
        <v>3221</v>
      </c>
      <c r="B21" s="106" t="s">
        <v>128</v>
      </c>
      <c r="C21" s="107">
        <v>43465</v>
      </c>
      <c r="D21" s="107">
        <v>90000</v>
      </c>
      <c r="E21" s="107">
        <v>44947</v>
      </c>
      <c r="F21" s="105">
        <f t="shared" si="0"/>
        <v>103.40963994018175</v>
      </c>
      <c r="G21" s="122">
        <f t="shared" si="1"/>
        <v>49.941111111111105</v>
      </c>
    </row>
    <row r="22" spans="1:7" ht="15" customHeight="1" x14ac:dyDescent="0.25">
      <c r="A22" s="105">
        <v>3222</v>
      </c>
      <c r="B22" s="106" t="s">
        <v>140</v>
      </c>
      <c r="C22" s="107">
        <v>95880</v>
      </c>
      <c r="D22" s="107">
        <v>263550</v>
      </c>
      <c r="E22" s="107">
        <v>131543</v>
      </c>
      <c r="F22" s="105">
        <f t="shared" si="0"/>
        <v>137.19545264914476</v>
      </c>
      <c r="G22" s="122">
        <f t="shared" si="1"/>
        <v>49.911971162967177</v>
      </c>
    </row>
    <row r="23" spans="1:7" ht="15" customHeight="1" x14ac:dyDescent="0.25">
      <c r="A23" s="105">
        <v>3223</v>
      </c>
      <c r="B23" s="98" t="s">
        <v>32</v>
      </c>
      <c r="C23" s="97">
        <v>55084</v>
      </c>
      <c r="D23" s="97">
        <v>151450</v>
      </c>
      <c r="E23" s="97">
        <v>136269</v>
      </c>
      <c r="F23" s="96">
        <f t="shared" si="0"/>
        <v>247.38399535255246</v>
      </c>
      <c r="G23" s="115">
        <f t="shared" si="1"/>
        <v>89.976229778804878</v>
      </c>
    </row>
    <row r="24" spans="1:7" ht="15" customHeight="1" x14ac:dyDescent="0.25">
      <c r="A24" s="105">
        <v>3224</v>
      </c>
      <c r="B24" s="98" t="s">
        <v>129</v>
      </c>
      <c r="C24" s="97">
        <v>37960</v>
      </c>
      <c r="D24" s="97">
        <v>75000</v>
      </c>
      <c r="E24" s="97">
        <v>34749</v>
      </c>
      <c r="F24" s="96">
        <f t="shared" si="0"/>
        <v>91.541095890410958</v>
      </c>
      <c r="G24" s="115">
        <f t="shared" si="1"/>
        <v>46.332000000000001</v>
      </c>
    </row>
    <row r="25" spans="1:7" ht="15" customHeight="1" x14ac:dyDescent="0.25">
      <c r="A25" s="105">
        <v>3225</v>
      </c>
      <c r="B25" s="98" t="s">
        <v>34</v>
      </c>
      <c r="C25" s="97">
        <v>11576</v>
      </c>
      <c r="D25" s="97">
        <v>26500</v>
      </c>
      <c r="E25" s="97">
        <v>22797</v>
      </c>
      <c r="F25" s="96">
        <f t="shared" si="0"/>
        <v>196.93331029716654</v>
      </c>
      <c r="G25" s="115">
        <f t="shared" si="1"/>
        <v>86.026415094339626</v>
      </c>
    </row>
    <row r="26" spans="1:7" ht="15" customHeight="1" x14ac:dyDescent="0.25">
      <c r="A26" s="105">
        <v>3227</v>
      </c>
      <c r="B26" s="98" t="s">
        <v>35</v>
      </c>
      <c r="C26" s="97">
        <v>1138</v>
      </c>
      <c r="D26" s="97">
        <v>2500</v>
      </c>
      <c r="E26" s="97">
        <v>0</v>
      </c>
      <c r="F26" s="96">
        <f t="shared" si="0"/>
        <v>0</v>
      </c>
      <c r="G26" s="115">
        <f t="shared" si="1"/>
        <v>0</v>
      </c>
    </row>
    <row r="27" spans="1:7" ht="15" customHeight="1" x14ac:dyDescent="0.25">
      <c r="A27" s="100">
        <v>323</v>
      </c>
      <c r="B27" s="99" t="s">
        <v>36</v>
      </c>
      <c r="C27" s="104">
        <v>73210</v>
      </c>
      <c r="D27" s="104">
        <v>246215</v>
      </c>
      <c r="E27" s="104">
        <v>121544</v>
      </c>
      <c r="F27" s="100">
        <f t="shared" si="0"/>
        <v>166.02103537768065</v>
      </c>
      <c r="G27" s="121">
        <f t="shared" si="1"/>
        <v>49.36498588631887</v>
      </c>
    </row>
    <row r="28" spans="1:7" ht="15" customHeight="1" x14ac:dyDescent="0.25">
      <c r="A28" s="105">
        <v>3231</v>
      </c>
      <c r="B28" s="98" t="s">
        <v>130</v>
      </c>
      <c r="C28" s="97">
        <v>7689</v>
      </c>
      <c r="D28" s="97">
        <v>30000</v>
      </c>
      <c r="E28" s="97">
        <v>33601</v>
      </c>
      <c r="F28" s="96">
        <f t="shared" si="0"/>
        <v>437.00091039146838</v>
      </c>
      <c r="G28" s="115">
        <f t="shared" si="1"/>
        <v>112.00333333333334</v>
      </c>
    </row>
    <row r="29" spans="1:7" ht="15" customHeight="1" x14ac:dyDescent="0.25">
      <c r="A29" s="108">
        <v>3232</v>
      </c>
      <c r="B29" s="111" t="s">
        <v>141</v>
      </c>
      <c r="C29" s="97">
        <v>11709</v>
      </c>
      <c r="D29" s="97">
        <v>86715</v>
      </c>
      <c r="E29" s="97">
        <v>31215</v>
      </c>
      <c r="F29" s="96">
        <f t="shared" si="0"/>
        <v>266.58980271585961</v>
      </c>
      <c r="G29" s="115">
        <f t="shared" si="1"/>
        <v>35.997232312748665</v>
      </c>
    </row>
    <row r="30" spans="1:7" ht="15" customHeight="1" x14ac:dyDescent="0.25">
      <c r="A30" s="108">
        <v>3233</v>
      </c>
      <c r="B30" s="111" t="s">
        <v>39</v>
      </c>
      <c r="C30" s="97">
        <v>480</v>
      </c>
      <c r="D30" s="97">
        <v>8000</v>
      </c>
      <c r="E30" s="97">
        <v>480</v>
      </c>
      <c r="F30" s="96">
        <f t="shared" si="0"/>
        <v>100</v>
      </c>
      <c r="G30" s="115">
        <f t="shared" si="1"/>
        <v>6</v>
      </c>
    </row>
    <row r="31" spans="1:7" ht="15" customHeight="1" x14ac:dyDescent="0.25">
      <c r="A31" s="108">
        <v>3234</v>
      </c>
      <c r="B31" s="111" t="s">
        <v>40</v>
      </c>
      <c r="C31" s="97">
        <v>26995</v>
      </c>
      <c r="D31" s="97">
        <v>60000</v>
      </c>
      <c r="E31" s="97">
        <v>30233</v>
      </c>
      <c r="F31" s="96">
        <f t="shared" si="0"/>
        <v>111.99481385441747</v>
      </c>
      <c r="G31" s="115">
        <f t="shared" si="1"/>
        <v>50.388333333333335</v>
      </c>
    </row>
    <row r="32" spans="1:7" ht="15" customHeight="1" x14ac:dyDescent="0.25">
      <c r="A32" s="108">
        <v>3235</v>
      </c>
      <c r="B32" s="111" t="s">
        <v>41</v>
      </c>
      <c r="C32" s="97">
        <v>1838</v>
      </c>
      <c r="D32" s="97">
        <v>5000</v>
      </c>
      <c r="E32" s="97">
        <v>1838</v>
      </c>
      <c r="F32" s="96">
        <f t="shared" si="0"/>
        <v>100</v>
      </c>
      <c r="G32" s="115">
        <f t="shared" si="1"/>
        <v>36.76</v>
      </c>
    </row>
    <row r="33" spans="1:7" ht="15" customHeight="1" x14ac:dyDescent="0.25">
      <c r="A33" s="108">
        <v>3236</v>
      </c>
      <c r="B33" s="111" t="s">
        <v>42</v>
      </c>
      <c r="C33" s="97">
        <v>7490</v>
      </c>
      <c r="D33" s="97">
        <v>15000</v>
      </c>
      <c r="E33" s="97">
        <v>8018</v>
      </c>
      <c r="F33" s="96">
        <f t="shared" si="0"/>
        <v>107.04939919893191</v>
      </c>
      <c r="G33" s="115">
        <f t="shared" si="1"/>
        <v>53.453333333333333</v>
      </c>
    </row>
    <row r="34" spans="1:7" ht="15" customHeight="1" x14ac:dyDescent="0.25">
      <c r="A34" s="108">
        <v>3237</v>
      </c>
      <c r="B34" s="111" t="s">
        <v>43</v>
      </c>
      <c r="C34" s="97">
        <v>8125</v>
      </c>
      <c r="D34" s="97">
        <v>11000</v>
      </c>
      <c r="E34" s="97">
        <v>0</v>
      </c>
      <c r="F34" s="96">
        <f t="shared" si="0"/>
        <v>0</v>
      </c>
      <c r="G34" s="115">
        <f t="shared" si="1"/>
        <v>0</v>
      </c>
    </row>
    <row r="35" spans="1:7" ht="15" customHeight="1" x14ac:dyDescent="0.25">
      <c r="A35" s="108">
        <v>3238</v>
      </c>
      <c r="B35" s="111" t="s">
        <v>44</v>
      </c>
      <c r="C35" s="97">
        <v>7625</v>
      </c>
      <c r="D35" s="97">
        <v>16500</v>
      </c>
      <c r="E35" s="97">
        <v>9578</v>
      </c>
      <c r="F35" s="96">
        <f t="shared" si="0"/>
        <v>125.61311475409835</v>
      </c>
      <c r="G35" s="115">
        <f t="shared" si="1"/>
        <v>58.048484848484847</v>
      </c>
    </row>
    <row r="36" spans="1:7" ht="15" customHeight="1" x14ac:dyDescent="0.25">
      <c r="A36" s="108">
        <v>3239</v>
      </c>
      <c r="B36" s="111" t="s">
        <v>45</v>
      </c>
      <c r="C36" s="97">
        <v>1260</v>
      </c>
      <c r="D36" s="97">
        <v>14000</v>
      </c>
      <c r="E36" s="97">
        <v>6582</v>
      </c>
      <c r="F36" s="96">
        <f t="shared" si="0"/>
        <v>522.38095238095241</v>
      </c>
      <c r="G36" s="115">
        <f t="shared" si="1"/>
        <v>47.014285714285712</v>
      </c>
    </row>
    <row r="37" spans="1:7" ht="15" customHeight="1" x14ac:dyDescent="0.25">
      <c r="A37" s="109">
        <v>324</v>
      </c>
      <c r="B37" s="113" t="s">
        <v>142</v>
      </c>
      <c r="C37" s="104">
        <v>0</v>
      </c>
      <c r="D37" s="104">
        <v>0</v>
      </c>
      <c r="E37" s="104">
        <v>928</v>
      </c>
      <c r="F37" s="100" t="e">
        <f t="shared" si="0"/>
        <v>#DIV/0!</v>
      </c>
      <c r="G37" s="121" t="e">
        <f t="shared" si="1"/>
        <v>#DIV/0!</v>
      </c>
    </row>
    <row r="38" spans="1:7" ht="15" customHeight="1" x14ac:dyDescent="0.25">
      <c r="A38" s="108">
        <v>3241</v>
      </c>
      <c r="B38" s="111" t="s">
        <v>142</v>
      </c>
      <c r="C38" s="97">
        <v>0</v>
      </c>
      <c r="D38" s="97">
        <v>0</v>
      </c>
      <c r="E38" s="97">
        <v>928</v>
      </c>
      <c r="F38" s="96" t="e">
        <f t="shared" si="0"/>
        <v>#DIV/0!</v>
      </c>
      <c r="G38" s="115" t="e">
        <f t="shared" si="1"/>
        <v>#DIV/0!</v>
      </c>
    </row>
    <row r="39" spans="1:7" ht="15" customHeight="1" x14ac:dyDescent="0.25">
      <c r="A39" s="109">
        <v>329</v>
      </c>
      <c r="B39" s="114" t="s">
        <v>46</v>
      </c>
      <c r="C39" s="104">
        <v>9703</v>
      </c>
      <c r="D39" s="104">
        <v>36752</v>
      </c>
      <c r="E39" s="104">
        <v>17358</v>
      </c>
      <c r="F39" s="100">
        <f t="shared" si="0"/>
        <v>178.89312583736989</v>
      </c>
      <c r="G39" s="121">
        <f t="shared" si="1"/>
        <v>47.23008271658685</v>
      </c>
    </row>
    <row r="40" spans="1:7" ht="15" customHeight="1" x14ac:dyDescent="0.25">
      <c r="A40" s="108">
        <v>3292</v>
      </c>
      <c r="B40" s="111" t="s">
        <v>47</v>
      </c>
      <c r="C40" s="97">
        <v>8996</v>
      </c>
      <c r="D40" s="97">
        <v>17852</v>
      </c>
      <c r="E40" s="97">
        <v>8988</v>
      </c>
      <c r="F40" s="96">
        <f t="shared" si="0"/>
        <v>99.911071587372163</v>
      </c>
      <c r="G40" s="115">
        <f t="shared" si="1"/>
        <v>50.347300022406451</v>
      </c>
    </row>
    <row r="41" spans="1:7" ht="15" customHeight="1" x14ac:dyDescent="0.25">
      <c r="A41" s="108">
        <v>3293</v>
      </c>
      <c r="B41" s="111" t="s">
        <v>48</v>
      </c>
      <c r="C41" s="97">
        <v>0</v>
      </c>
      <c r="D41" s="97">
        <v>1500</v>
      </c>
      <c r="E41" s="97">
        <v>1369</v>
      </c>
      <c r="F41" s="96" t="e">
        <f t="shared" si="0"/>
        <v>#DIV/0!</v>
      </c>
      <c r="G41" s="115">
        <f t="shared" si="1"/>
        <v>91.266666666666666</v>
      </c>
    </row>
    <row r="42" spans="1:7" ht="15" customHeight="1" x14ac:dyDescent="0.25">
      <c r="A42" s="108">
        <v>3294</v>
      </c>
      <c r="B42" s="111" t="s">
        <v>49</v>
      </c>
      <c r="C42" s="97">
        <v>250</v>
      </c>
      <c r="D42" s="97">
        <v>4000</v>
      </c>
      <c r="E42" s="97">
        <v>5224</v>
      </c>
      <c r="F42" s="96">
        <f t="shared" si="0"/>
        <v>2089.6</v>
      </c>
      <c r="G42" s="115">
        <f t="shared" si="1"/>
        <v>130.6</v>
      </c>
    </row>
    <row r="43" spans="1:7" ht="15" customHeight="1" x14ac:dyDescent="0.25">
      <c r="A43" s="108">
        <v>3295</v>
      </c>
      <c r="B43" s="111" t="s">
        <v>50</v>
      </c>
      <c r="C43" s="97">
        <v>457</v>
      </c>
      <c r="D43" s="97">
        <v>2500</v>
      </c>
      <c r="E43" s="97">
        <v>1776</v>
      </c>
      <c r="F43" s="96">
        <f t="shared" si="0"/>
        <v>388.6214442013129</v>
      </c>
      <c r="G43" s="115">
        <f t="shared" si="1"/>
        <v>71.040000000000006</v>
      </c>
    </row>
    <row r="44" spans="1:7" ht="15" customHeight="1" x14ac:dyDescent="0.25">
      <c r="A44" s="108">
        <v>3299</v>
      </c>
      <c r="B44" s="112" t="s">
        <v>46</v>
      </c>
      <c r="C44" s="97">
        <v>0</v>
      </c>
      <c r="D44" s="97">
        <v>10900</v>
      </c>
      <c r="E44" s="97">
        <v>0</v>
      </c>
      <c r="F44" s="96" t="e">
        <f t="shared" si="0"/>
        <v>#DIV/0!</v>
      </c>
      <c r="G44" s="115">
        <f t="shared" si="1"/>
        <v>0</v>
      </c>
    </row>
    <row r="45" spans="1:7" ht="15" customHeight="1" x14ac:dyDescent="0.25">
      <c r="A45" s="109">
        <v>34</v>
      </c>
      <c r="B45" s="113" t="s">
        <v>51</v>
      </c>
      <c r="C45" s="104">
        <v>3467</v>
      </c>
      <c r="D45" s="104">
        <v>7600</v>
      </c>
      <c r="E45" s="104">
        <v>6788</v>
      </c>
      <c r="F45" s="100">
        <f t="shared" si="0"/>
        <v>195.78886645514854</v>
      </c>
      <c r="G45" s="121">
        <f t="shared" si="1"/>
        <v>89.31578947368422</v>
      </c>
    </row>
    <row r="46" spans="1:7" ht="15" customHeight="1" x14ac:dyDescent="0.25">
      <c r="A46" s="108">
        <v>3431</v>
      </c>
      <c r="B46" s="111" t="s">
        <v>52</v>
      </c>
      <c r="C46" s="97">
        <v>3465</v>
      </c>
      <c r="D46" s="97">
        <v>7500</v>
      </c>
      <c r="E46" s="97">
        <v>4618</v>
      </c>
      <c r="F46" s="96">
        <f t="shared" si="0"/>
        <v>133.27561327561327</v>
      </c>
      <c r="G46" s="115">
        <f t="shared" si="1"/>
        <v>61.573333333333338</v>
      </c>
    </row>
    <row r="47" spans="1:7" ht="15" customHeight="1" x14ac:dyDescent="0.25">
      <c r="A47" s="108">
        <v>3433</v>
      </c>
      <c r="B47" s="111" t="s">
        <v>53</v>
      </c>
      <c r="C47" s="97">
        <v>2</v>
      </c>
      <c r="D47" s="97">
        <v>100</v>
      </c>
      <c r="E47" s="97">
        <v>2170</v>
      </c>
      <c r="F47" s="96">
        <f t="shared" si="0"/>
        <v>108500</v>
      </c>
      <c r="G47" s="115">
        <f t="shared" si="1"/>
        <v>2170</v>
      </c>
    </row>
    <row r="48" spans="1:7" ht="15" customHeight="1" x14ac:dyDescent="0.25">
      <c r="A48" s="109">
        <v>4</v>
      </c>
      <c r="B48" s="113" t="s">
        <v>60</v>
      </c>
      <c r="C48" s="104">
        <v>51548</v>
      </c>
      <c r="D48" s="104">
        <v>947500</v>
      </c>
      <c r="E48" s="104">
        <v>395601</v>
      </c>
      <c r="F48" s="96">
        <f t="shared" si="0"/>
        <v>767.44199580973077</v>
      </c>
      <c r="G48" s="115">
        <f t="shared" si="1"/>
        <v>41.75208443271768</v>
      </c>
    </row>
    <row r="49" spans="1:7" ht="15" customHeight="1" x14ac:dyDescent="0.25">
      <c r="A49" s="109">
        <v>42</v>
      </c>
      <c r="B49" s="113" t="s">
        <v>61</v>
      </c>
      <c r="C49" s="97">
        <v>51548</v>
      </c>
      <c r="D49" s="97">
        <v>172500</v>
      </c>
      <c r="E49" s="97">
        <v>48158</v>
      </c>
      <c r="F49" s="96">
        <f t="shared" si="0"/>
        <v>93.423605183518276</v>
      </c>
      <c r="G49" s="115">
        <f t="shared" si="1"/>
        <v>27.917681159420287</v>
      </c>
    </row>
    <row r="50" spans="1:7" ht="15" customHeight="1" x14ac:dyDescent="0.25">
      <c r="A50" s="108">
        <v>422</v>
      </c>
      <c r="B50" s="111" t="s">
        <v>62</v>
      </c>
      <c r="C50" s="97">
        <v>51548</v>
      </c>
      <c r="D50" s="97">
        <v>170000</v>
      </c>
      <c r="E50" s="97">
        <v>47927</v>
      </c>
      <c r="F50" s="96">
        <f t="shared" si="0"/>
        <v>92.975479165050047</v>
      </c>
      <c r="G50" s="115">
        <f t="shared" si="1"/>
        <v>28.19235294117647</v>
      </c>
    </row>
    <row r="51" spans="1:7" ht="15" customHeight="1" x14ac:dyDescent="0.25">
      <c r="A51" s="108">
        <v>4221</v>
      </c>
      <c r="B51" s="111" t="s">
        <v>63</v>
      </c>
      <c r="C51" s="97">
        <v>7098</v>
      </c>
      <c r="D51" s="97">
        <v>30000</v>
      </c>
      <c r="E51" s="97">
        <v>3200</v>
      </c>
      <c r="F51" s="96">
        <f t="shared" si="0"/>
        <v>45.083122006198927</v>
      </c>
      <c r="G51" s="115">
        <f t="shared" si="1"/>
        <v>10.666666666666668</v>
      </c>
    </row>
    <row r="52" spans="1:7" ht="15" customHeight="1" x14ac:dyDescent="0.25">
      <c r="A52" s="108">
        <v>4223</v>
      </c>
      <c r="B52" s="111" t="s">
        <v>131</v>
      </c>
      <c r="C52" s="97">
        <v>161</v>
      </c>
      <c r="D52" s="97">
        <v>80000</v>
      </c>
      <c r="E52" s="97">
        <v>0</v>
      </c>
      <c r="F52" s="96">
        <f t="shared" si="0"/>
        <v>0</v>
      </c>
      <c r="G52" s="115">
        <f t="shared" si="1"/>
        <v>0</v>
      </c>
    </row>
    <row r="53" spans="1:7" ht="15" customHeight="1" x14ac:dyDescent="0.25">
      <c r="A53" s="108">
        <v>4227</v>
      </c>
      <c r="B53" s="111" t="s">
        <v>132</v>
      </c>
      <c r="C53" s="97">
        <v>44289</v>
      </c>
      <c r="D53" s="97">
        <v>60000</v>
      </c>
      <c r="E53" s="97">
        <v>44727</v>
      </c>
      <c r="F53" s="96">
        <f t="shared" si="0"/>
        <v>100.98895888369572</v>
      </c>
      <c r="G53" s="115">
        <f t="shared" si="1"/>
        <v>74.544999999999987</v>
      </c>
    </row>
    <row r="54" spans="1:7" ht="15" customHeight="1" x14ac:dyDescent="0.25">
      <c r="A54" s="109">
        <v>424</v>
      </c>
      <c r="B54" s="113" t="s">
        <v>133</v>
      </c>
      <c r="C54" s="97">
        <v>0</v>
      </c>
      <c r="D54" s="97">
        <v>2500</v>
      </c>
      <c r="E54" s="97">
        <v>231</v>
      </c>
      <c r="F54" s="96" t="e">
        <f t="shared" si="0"/>
        <v>#DIV/0!</v>
      </c>
      <c r="G54" s="115">
        <f t="shared" si="1"/>
        <v>9.24</v>
      </c>
    </row>
    <row r="55" spans="1:7" ht="15" customHeight="1" x14ac:dyDescent="0.25">
      <c r="A55" s="108">
        <v>4241</v>
      </c>
      <c r="B55" s="111" t="s">
        <v>87</v>
      </c>
      <c r="C55" s="97">
        <v>0</v>
      </c>
      <c r="D55" s="97">
        <v>2500</v>
      </c>
      <c r="E55" s="97">
        <v>231</v>
      </c>
      <c r="F55" s="96" t="e">
        <f t="shared" si="0"/>
        <v>#DIV/0!</v>
      </c>
      <c r="G55" s="115">
        <f t="shared" si="1"/>
        <v>9.24</v>
      </c>
    </row>
    <row r="56" spans="1:7" ht="15" customHeight="1" x14ac:dyDescent="0.25">
      <c r="A56" s="110">
        <v>45</v>
      </c>
      <c r="B56" s="113" t="s">
        <v>134</v>
      </c>
      <c r="C56" s="97">
        <v>0</v>
      </c>
      <c r="D56" s="97">
        <v>775000</v>
      </c>
      <c r="E56" s="97">
        <v>347443</v>
      </c>
      <c r="F56" s="96" t="e">
        <f t="shared" si="0"/>
        <v>#DIV/0!</v>
      </c>
      <c r="G56" s="115">
        <f t="shared" si="1"/>
        <v>44.831354838709672</v>
      </c>
    </row>
    <row r="57" spans="1:7" ht="15" customHeight="1" x14ac:dyDescent="0.25">
      <c r="A57" s="109">
        <v>451</v>
      </c>
      <c r="B57" s="113" t="s">
        <v>135</v>
      </c>
      <c r="C57" s="104">
        <v>0</v>
      </c>
      <c r="D57" s="104">
        <v>150000</v>
      </c>
      <c r="E57" s="104">
        <v>0</v>
      </c>
      <c r="F57" s="100" t="e">
        <f t="shared" si="0"/>
        <v>#DIV/0!</v>
      </c>
      <c r="G57" s="121">
        <f t="shared" si="1"/>
        <v>0</v>
      </c>
    </row>
    <row r="58" spans="1:7" ht="15" customHeight="1" x14ac:dyDescent="0.25">
      <c r="A58" s="108">
        <v>4511</v>
      </c>
      <c r="B58" s="111" t="s">
        <v>136</v>
      </c>
      <c r="C58" s="97">
        <v>0</v>
      </c>
      <c r="D58" s="97">
        <v>150000</v>
      </c>
      <c r="E58" s="97">
        <v>0</v>
      </c>
      <c r="F58" s="96" t="e">
        <f t="shared" si="0"/>
        <v>#DIV/0!</v>
      </c>
      <c r="G58" s="115">
        <f t="shared" si="1"/>
        <v>0</v>
      </c>
    </row>
    <row r="59" spans="1:7" ht="15" customHeight="1" x14ac:dyDescent="0.25">
      <c r="A59" s="109">
        <v>452</v>
      </c>
      <c r="B59" s="113" t="s">
        <v>137</v>
      </c>
      <c r="C59" s="104">
        <v>0</v>
      </c>
      <c r="D59" s="104">
        <v>625000</v>
      </c>
      <c r="E59" s="104">
        <v>347433</v>
      </c>
      <c r="F59" s="100" t="e">
        <f t="shared" si="0"/>
        <v>#DIV/0!</v>
      </c>
      <c r="G59" s="121">
        <f t="shared" si="1"/>
        <v>55.589279999999995</v>
      </c>
    </row>
    <row r="60" spans="1:7" ht="15" customHeight="1" x14ac:dyDescent="0.25">
      <c r="A60" s="108">
        <v>4521</v>
      </c>
      <c r="B60" s="111" t="s">
        <v>137</v>
      </c>
      <c r="C60" s="97">
        <v>0</v>
      </c>
      <c r="D60" s="97">
        <v>625000</v>
      </c>
      <c r="E60" s="97">
        <v>347433</v>
      </c>
      <c r="F60" s="96" t="e">
        <f t="shared" si="0"/>
        <v>#DIV/0!</v>
      </c>
      <c r="G60" s="115">
        <f t="shared" si="1"/>
        <v>55.589279999999995</v>
      </c>
    </row>
    <row r="61" spans="1:7" x14ac:dyDescent="0.25">
      <c r="A61" s="207" t="s">
        <v>139</v>
      </c>
      <c r="B61" s="207"/>
      <c r="C61" s="104">
        <f>SUM(C7+C14+C45+C48)</f>
        <v>1217316</v>
      </c>
      <c r="D61" s="104">
        <f>SUM(D7+D14+D45+D48)</f>
        <v>3576510</v>
      </c>
      <c r="E61" s="104">
        <f>SUM(E7+E14+E45+E48)</f>
        <v>1809312</v>
      </c>
      <c r="F61" s="100">
        <f t="shared" ref="F61" si="2">E61/C61*100</f>
        <v>148.63125104738623</v>
      </c>
      <c r="G61" s="121">
        <f t="shared" ref="G61" si="3">E61/D61*100</f>
        <v>50.588758314669889</v>
      </c>
    </row>
  </sheetData>
  <mergeCells count="4">
    <mergeCell ref="B3:E3"/>
    <mergeCell ref="B4:D4"/>
    <mergeCell ref="A6:B6"/>
    <mergeCell ref="A61:B6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topLeftCell="A10" workbookViewId="0">
      <selection activeCell="K7" sqref="K7:L28"/>
    </sheetView>
  </sheetViews>
  <sheetFormatPr defaultRowHeight="15" x14ac:dyDescent="0.25"/>
  <cols>
    <col min="2" max="2" width="54" customWidth="1"/>
    <col min="3" max="3" width="22.42578125" customWidth="1"/>
    <col min="4" max="4" width="18.7109375" customWidth="1"/>
    <col min="5" max="5" width="13.140625" customWidth="1"/>
    <col min="10" max="10" width="10.28515625" customWidth="1"/>
    <col min="11" max="11" width="10.5703125" customWidth="1"/>
  </cols>
  <sheetData>
    <row r="1" spans="1:7" x14ac:dyDescent="0.25">
      <c r="A1" t="s">
        <v>120</v>
      </c>
    </row>
    <row r="2" spans="1:7" x14ac:dyDescent="0.25">
      <c r="A2" t="s">
        <v>121</v>
      </c>
    </row>
    <row r="3" spans="1:7" x14ac:dyDescent="0.25">
      <c r="A3" s="206" t="s">
        <v>164</v>
      </c>
      <c r="B3" s="206"/>
      <c r="C3" s="206"/>
      <c r="D3" s="206"/>
      <c r="E3" s="206"/>
    </row>
    <row r="4" spans="1:7" x14ac:dyDescent="0.25">
      <c r="A4" s="206" t="s">
        <v>165</v>
      </c>
      <c r="B4" s="206"/>
      <c r="C4" s="206"/>
      <c r="D4" s="206"/>
      <c r="E4" s="206"/>
    </row>
    <row r="6" spans="1:7" ht="30" x14ac:dyDescent="0.25">
      <c r="A6" s="103" t="s">
        <v>166</v>
      </c>
      <c r="B6" s="103" t="s">
        <v>167</v>
      </c>
      <c r="C6" s="103" t="s">
        <v>168</v>
      </c>
      <c r="D6" s="102" t="s">
        <v>116</v>
      </c>
      <c r="E6" s="103" t="s">
        <v>169</v>
      </c>
      <c r="G6" s="118"/>
    </row>
    <row r="7" spans="1:7" x14ac:dyDescent="0.25">
      <c r="A7" s="209">
        <v>1</v>
      </c>
      <c r="B7" s="209"/>
      <c r="C7" s="96">
        <v>2</v>
      </c>
      <c r="D7" s="96">
        <v>3</v>
      </c>
      <c r="E7" s="96" t="s">
        <v>172</v>
      </c>
    </row>
    <row r="8" spans="1:7" x14ac:dyDescent="0.25">
      <c r="A8" s="96" t="s">
        <v>187</v>
      </c>
      <c r="B8" s="100" t="s">
        <v>170</v>
      </c>
      <c r="C8" s="100"/>
      <c r="D8" s="97"/>
      <c r="E8" s="96"/>
    </row>
    <row r="9" spans="1:7" x14ac:dyDescent="0.25">
      <c r="A9" s="96"/>
      <c r="B9" s="96" t="s">
        <v>151</v>
      </c>
      <c r="C9" s="96">
        <v>1084900</v>
      </c>
      <c r="D9" s="97">
        <v>576763</v>
      </c>
      <c r="E9" s="96">
        <f>D9/C9*100</f>
        <v>53.162779979721634</v>
      </c>
    </row>
    <row r="10" spans="1:7" x14ac:dyDescent="0.25">
      <c r="A10" s="96"/>
      <c r="B10" s="96" t="s">
        <v>171</v>
      </c>
      <c r="C10" s="96">
        <v>1084900</v>
      </c>
      <c r="D10" s="97">
        <v>258535</v>
      </c>
      <c r="E10" s="96">
        <f t="shared" ref="E10:E33" si="0">D10/C10*100</f>
        <v>23.830306940731866</v>
      </c>
    </row>
    <row r="11" spans="1:7" x14ac:dyDescent="0.25">
      <c r="A11" s="126" t="s">
        <v>174</v>
      </c>
      <c r="B11" s="100" t="s">
        <v>6</v>
      </c>
      <c r="C11" s="100"/>
      <c r="D11" s="96"/>
      <c r="E11" s="96"/>
    </row>
    <row r="12" spans="1:7" x14ac:dyDescent="0.25">
      <c r="A12" s="96"/>
      <c r="B12" s="96" t="s">
        <v>151</v>
      </c>
      <c r="C12" s="96">
        <v>20100</v>
      </c>
      <c r="D12" s="96">
        <v>14630</v>
      </c>
      <c r="E12" s="96">
        <f t="shared" si="0"/>
        <v>72.786069651741286</v>
      </c>
    </row>
    <row r="13" spans="1:7" x14ac:dyDescent="0.25">
      <c r="A13" s="96"/>
      <c r="B13" s="96" t="s">
        <v>171</v>
      </c>
      <c r="C13" s="96">
        <v>20100</v>
      </c>
      <c r="D13" s="96">
        <v>0</v>
      </c>
      <c r="E13" s="96">
        <f t="shared" si="0"/>
        <v>0</v>
      </c>
    </row>
    <row r="14" spans="1:7" x14ac:dyDescent="0.25">
      <c r="A14" s="96">
        <v>93</v>
      </c>
      <c r="B14" s="100" t="s">
        <v>173</v>
      </c>
      <c r="C14" s="100">
        <v>0</v>
      </c>
      <c r="D14" s="100"/>
      <c r="E14" s="96" t="e">
        <f t="shared" si="0"/>
        <v>#DIV/0!</v>
      </c>
    </row>
    <row r="15" spans="1:7" x14ac:dyDescent="0.25">
      <c r="A15" s="96"/>
      <c r="B15" s="100"/>
      <c r="C15" s="100"/>
      <c r="D15" s="100"/>
      <c r="E15" s="96"/>
    </row>
    <row r="16" spans="1:7" x14ac:dyDescent="0.25">
      <c r="A16" s="96" t="s">
        <v>175</v>
      </c>
      <c r="B16" s="100" t="s">
        <v>176</v>
      </c>
      <c r="C16" s="100"/>
      <c r="D16" s="96"/>
      <c r="E16" s="96" t="e">
        <f t="shared" si="0"/>
        <v>#DIV/0!</v>
      </c>
    </row>
    <row r="17" spans="1:11" x14ac:dyDescent="0.25">
      <c r="A17" s="96"/>
      <c r="B17" s="96" t="s">
        <v>151</v>
      </c>
      <c r="C17" s="96">
        <v>0</v>
      </c>
      <c r="D17" s="96">
        <v>0</v>
      </c>
      <c r="E17" s="96" t="e">
        <f t="shared" si="0"/>
        <v>#DIV/0!</v>
      </c>
    </row>
    <row r="18" spans="1:11" x14ac:dyDescent="0.25">
      <c r="A18" s="96"/>
      <c r="B18" s="96" t="s">
        <v>171</v>
      </c>
      <c r="C18" s="96">
        <v>275000</v>
      </c>
      <c r="D18" s="96">
        <v>44727</v>
      </c>
      <c r="E18" s="96">
        <f t="shared" si="0"/>
        <v>16.264363636363637</v>
      </c>
    </row>
    <row r="19" spans="1:11" x14ac:dyDescent="0.25">
      <c r="A19" s="96">
        <v>94</v>
      </c>
      <c r="B19" s="100" t="s">
        <v>173</v>
      </c>
      <c r="C19" s="100">
        <v>275000</v>
      </c>
      <c r="D19" s="100"/>
      <c r="E19" s="96">
        <f t="shared" si="0"/>
        <v>0</v>
      </c>
    </row>
    <row r="20" spans="1:11" x14ac:dyDescent="0.25">
      <c r="A20" s="96"/>
      <c r="B20" s="100"/>
      <c r="C20" s="100"/>
      <c r="D20" s="100"/>
      <c r="E20" s="96"/>
    </row>
    <row r="21" spans="1:11" x14ac:dyDescent="0.25">
      <c r="A21" s="96" t="s">
        <v>177</v>
      </c>
      <c r="B21" s="100" t="s">
        <v>184</v>
      </c>
      <c r="C21" s="100"/>
      <c r="D21" s="96"/>
      <c r="E21" s="96"/>
    </row>
    <row r="22" spans="1:11" x14ac:dyDescent="0.25">
      <c r="A22" s="96"/>
      <c r="B22" s="96" t="s">
        <v>151</v>
      </c>
      <c r="C22" s="96">
        <v>1679816</v>
      </c>
      <c r="D22" s="96">
        <v>855362</v>
      </c>
      <c r="E22" s="96">
        <f t="shared" si="0"/>
        <v>50.91998171228277</v>
      </c>
    </row>
    <row r="23" spans="1:11" x14ac:dyDescent="0.25">
      <c r="A23" s="96"/>
      <c r="B23" s="96" t="s">
        <v>171</v>
      </c>
      <c r="C23" s="96">
        <v>1679816</v>
      </c>
      <c r="D23" s="96">
        <v>866214</v>
      </c>
      <c r="E23" s="96">
        <f t="shared" si="0"/>
        <v>51.566004848150037</v>
      </c>
    </row>
    <row r="24" spans="1:11" x14ac:dyDescent="0.25">
      <c r="A24" s="96"/>
      <c r="B24" s="96"/>
      <c r="C24" s="96"/>
      <c r="D24" s="96"/>
      <c r="E24" s="96"/>
    </row>
    <row r="25" spans="1:11" x14ac:dyDescent="0.25">
      <c r="A25" s="96" t="s">
        <v>178</v>
      </c>
      <c r="B25" s="100" t="s">
        <v>179</v>
      </c>
      <c r="C25" s="100"/>
      <c r="D25" s="100"/>
      <c r="E25" s="100"/>
    </row>
    <row r="26" spans="1:11" x14ac:dyDescent="0.25">
      <c r="A26" s="96"/>
      <c r="B26" s="96" t="s">
        <v>151</v>
      </c>
      <c r="C26" s="105">
        <v>511421</v>
      </c>
      <c r="D26" s="105">
        <v>235334</v>
      </c>
      <c r="E26" s="96">
        <f t="shared" si="0"/>
        <v>46.015709171113429</v>
      </c>
    </row>
    <row r="27" spans="1:11" x14ac:dyDescent="0.25">
      <c r="A27" s="96"/>
      <c r="B27" s="96" t="s">
        <v>171</v>
      </c>
      <c r="C27" s="105">
        <v>511421</v>
      </c>
      <c r="D27" s="105">
        <v>288962</v>
      </c>
      <c r="E27" s="96">
        <f t="shared" si="0"/>
        <v>56.501786199628093</v>
      </c>
    </row>
    <row r="28" spans="1:11" x14ac:dyDescent="0.25">
      <c r="A28" s="96"/>
      <c r="B28" s="100" t="s">
        <v>173</v>
      </c>
      <c r="C28" s="100">
        <v>0</v>
      </c>
      <c r="D28" s="100"/>
      <c r="E28" s="96" t="e">
        <f t="shared" si="0"/>
        <v>#DIV/0!</v>
      </c>
    </row>
    <row r="29" spans="1:11" x14ac:dyDescent="0.25">
      <c r="E29" s="128"/>
      <c r="K29" t="s">
        <v>1</v>
      </c>
    </row>
    <row r="30" spans="1:11" x14ac:dyDescent="0.25">
      <c r="A30" s="96" t="s">
        <v>180</v>
      </c>
      <c r="B30" s="119" t="s">
        <v>181</v>
      </c>
      <c r="C30" s="100"/>
      <c r="D30" s="96"/>
      <c r="E30" s="96"/>
    </row>
    <row r="31" spans="1:11" x14ac:dyDescent="0.25">
      <c r="A31" s="96"/>
      <c r="B31" s="96" t="s">
        <v>151</v>
      </c>
      <c r="C31" s="105">
        <v>3000</v>
      </c>
      <c r="D31" s="105">
        <v>3029</v>
      </c>
      <c r="E31" s="100">
        <f t="shared" si="0"/>
        <v>100.96666666666667</v>
      </c>
    </row>
    <row r="32" spans="1:11" x14ac:dyDescent="0.25">
      <c r="A32" s="96"/>
      <c r="B32" s="96" t="s">
        <v>171</v>
      </c>
      <c r="C32" s="105">
        <v>3000</v>
      </c>
      <c r="D32" s="105">
        <v>0</v>
      </c>
      <c r="E32" s="100">
        <f t="shared" si="0"/>
        <v>0</v>
      </c>
    </row>
    <row r="33" spans="1:13" x14ac:dyDescent="0.25">
      <c r="A33" s="96"/>
      <c r="B33" s="100" t="s">
        <v>173</v>
      </c>
      <c r="C33" s="96">
        <v>0</v>
      </c>
      <c r="D33" s="96"/>
      <c r="E33" s="96" t="e">
        <f t="shared" si="0"/>
        <v>#DIV/0!</v>
      </c>
    </row>
    <row r="34" spans="1:13" x14ac:dyDescent="0.25">
      <c r="A34" s="120"/>
      <c r="B34" s="127"/>
      <c r="C34" s="120"/>
      <c r="D34" s="120"/>
      <c r="E34" s="120"/>
    </row>
    <row r="35" spans="1:13" x14ac:dyDescent="0.25">
      <c r="A35" s="96" t="s">
        <v>182</v>
      </c>
      <c r="B35" s="119" t="s">
        <v>183</v>
      </c>
      <c r="C35" s="100"/>
      <c r="D35" s="96"/>
      <c r="E35" s="96"/>
    </row>
    <row r="36" spans="1:13" x14ac:dyDescent="0.25">
      <c r="A36" s="96"/>
      <c r="B36" s="96" t="s">
        <v>151</v>
      </c>
      <c r="C36" s="105">
        <v>2273</v>
      </c>
      <c r="D36" s="105">
        <v>0</v>
      </c>
      <c r="E36" s="100">
        <f t="shared" ref="E36:E37" si="1">D36/C36*100</f>
        <v>0</v>
      </c>
    </row>
    <row r="37" spans="1:13" x14ac:dyDescent="0.25">
      <c r="A37" s="96"/>
      <c r="B37" s="96" t="s">
        <v>171</v>
      </c>
      <c r="C37" s="105">
        <v>2273</v>
      </c>
      <c r="D37" s="105">
        <v>0</v>
      </c>
      <c r="E37" s="100">
        <f t="shared" si="1"/>
        <v>0</v>
      </c>
    </row>
    <row r="38" spans="1:13" x14ac:dyDescent="0.25">
      <c r="B38" t="s">
        <v>1</v>
      </c>
    </row>
    <row r="39" spans="1:13" x14ac:dyDescent="0.25">
      <c r="B39" s="100" t="s">
        <v>185</v>
      </c>
      <c r="C39" s="100">
        <f>SUM(C9+C12+C22+C26+C31+C36)</f>
        <v>3301510</v>
      </c>
      <c r="D39" s="104">
        <f>SUM(D9+D12+D22+D26+D31)</f>
        <v>1685118</v>
      </c>
    </row>
    <row r="40" spans="1:13" x14ac:dyDescent="0.25">
      <c r="B40" s="100" t="s">
        <v>186</v>
      </c>
      <c r="C40" s="100">
        <f>SUM(C10+C13+C18+C23+C27+C32+C37)</f>
        <v>3576510</v>
      </c>
      <c r="D40" s="104">
        <f>SUM(D10+D13+D23+D27+D32)</f>
        <v>1413711</v>
      </c>
      <c r="M40" t="s">
        <v>1</v>
      </c>
    </row>
    <row r="41" spans="1:13" x14ac:dyDescent="0.25">
      <c r="B41" s="130" t="s">
        <v>91</v>
      </c>
      <c r="D41" s="97">
        <f>(D39-D40)</f>
        <v>271407</v>
      </c>
    </row>
    <row r="42" spans="1:13" x14ac:dyDescent="0.25">
      <c r="A42">
        <v>92222</v>
      </c>
      <c r="B42" s="131" t="s">
        <v>77</v>
      </c>
      <c r="D42" s="97">
        <v>395601</v>
      </c>
    </row>
    <row r="43" spans="1:13" x14ac:dyDescent="0.25">
      <c r="B43" s="130" t="s">
        <v>71</v>
      </c>
      <c r="D43" s="134">
        <v>-124195</v>
      </c>
    </row>
    <row r="44" spans="1:13" x14ac:dyDescent="0.25">
      <c r="B44" s="132" t="s">
        <v>78</v>
      </c>
      <c r="D44" s="134">
        <v>332515</v>
      </c>
    </row>
    <row r="45" spans="1:13" ht="15.75" thickBot="1" x14ac:dyDescent="0.3">
      <c r="B45" s="133" t="s">
        <v>79</v>
      </c>
      <c r="D45" s="134">
        <v>208320</v>
      </c>
    </row>
  </sheetData>
  <mergeCells count="3">
    <mergeCell ref="A7:B7"/>
    <mergeCell ref="A3:E3"/>
    <mergeCell ref="A4:E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Izvršenje prihodi-rashodi 6. mj</vt:lpstr>
      <vt:lpstr>Izvršenje Prihodi 6. mj</vt:lpstr>
      <vt:lpstr>Sažetak računa PRIH-RASH 6. MJ</vt:lpstr>
      <vt:lpstr>Izvršenje Rashodi 6. mj</vt:lpstr>
      <vt:lpstr>Prihodi i rashodi po izvorima</vt:lpstr>
      <vt:lpstr>List1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2022-10-06T11:32:58Z</cp:lastPrinted>
  <dcterms:created xsi:type="dcterms:W3CDTF">2021-02-26T07:15:54Z</dcterms:created>
  <dcterms:modified xsi:type="dcterms:W3CDTF">2022-10-10T05:20:09Z</dcterms:modified>
</cp:coreProperties>
</file>